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66925"/>
  <mc:AlternateContent xmlns:mc="http://schemas.openxmlformats.org/markup-compatibility/2006">
    <mc:Choice Requires="x15">
      <x15ac:absPath xmlns:x15ac="http://schemas.microsoft.com/office/spreadsheetml/2010/11/ac" url="/Users/riedikermichael/Documents/SCOEH/Projekte/2020-003 seco Raumschätzung/"/>
    </mc:Choice>
  </mc:AlternateContent>
  <xr:revisionPtr revIDLastSave="0" documentId="13_ncr:1_{69AE6615-56CB-A541-ADD1-3EF311782A74}" xr6:coauthVersionLast="45" xr6:coauthVersionMax="45" xr10:uidLastSave="{00000000-0000-0000-0000-000000000000}"/>
  <bookViews>
    <workbookView xWindow="0" yWindow="500" windowWidth="29840" windowHeight="28040" xr2:uid="{00000000-000D-0000-FFFF-FFFF00000000}"/>
  </bookViews>
  <sheets>
    <sheet name="Utilisateur" sheetId="1" r:id="rId1"/>
    <sheet name="Données" sheetId="2" r:id="rId2"/>
  </sheets>
  <definedNames>
    <definedName name="_xlnm.Print_Area" localSheetId="0">Utilisateur!$A$1:$Q$56</definedName>
    <definedName name="INTERZONALFLOW">Données!$C$45</definedName>
    <definedName name="kritViren">Utilisateur!$D$37</definedName>
    <definedName name="NFVOL">Données!$C$44</definedName>
    <definedName name="Quellstärke">Données!$C$36</definedName>
    <definedName name="Verlustrate">Données!$C$41</definedName>
    <definedName name="Volumen">Utilisateur!$B$20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1" i="1" l="1"/>
  <c r="L21" i="1"/>
  <c r="E33" i="1" l="1"/>
  <c r="N51" i="1" l="1"/>
  <c r="K51" i="1"/>
  <c r="C51" i="1"/>
  <c r="E51" i="1"/>
  <c r="H43" i="1" l="1"/>
  <c r="B43" i="1"/>
  <c r="D51" i="2" l="1"/>
  <c r="C44" i="2" l="1"/>
  <c r="C45" i="2"/>
  <c r="N51" i="2" l="1"/>
  <c r="I51" i="2"/>
  <c r="D32" i="2" l="1"/>
  <c r="D33" i="2"/>
  <c r="D34" i="2"/>
  <c r="D35" i="2"/>
  <c r="J32" i="2" l="1"/>
  <c r="B52" i="2" l="1"/>
  <c r="E27" i="2"/>
  <c r="M51" i="2" s="1"/>
  <c r="E26" i="2"/>
  <c r="L51" i="2" s="1"/>
  <c r="E25" i="2"/>
  <c r="K51" i="2" s="1"/>
  <c r="D52" i="2" l="1"/>
  <c r="N52" i="2"/>
  <c r="I52" i="2"/>
  <c r="B53" i="2"/>
  <c r="D53" i="2" l="1"/>
  <c r="N53" i="2"/>
  <c r="I53" i="2"/>
  <c r="B54" i="2"/>
  <c r="D40" i="2"/>
  <c r="D39" i="2"/>
  <c r="F21" i="1"/>
  <c r="G33" i="2"/>
  <c r="H33" i="2"/>
  <c r="G34" i="2"/>
  <c r="H34" i="2"/>
  <c r="G35" i="2"/>
  <c r="H35" i="2"/>
  <c r="H32" i="2"/>
  <c r="G32" i="2"/>
  <c r="K33" i="2"/>
  <c r="L33" i="2"/>
  <c r="K34" i="2"/>
  <c r="L34" i="2"/>
  <c r="K35" i="2"/>
  <c r="L35" i="2"/>
  <c r="L32" i="2"/>
  <c r="K32" i="2"/>
  <c r="L32" i="1"/>
  <c r="J35" i="2" s="1"/>
  <c r="I35" i="2" s="1"/>
  <c r="L31" i="1"/>
  <c r="J34" i="2" s="1"/>
  <c r="I34" i="2" s="1"/>
  <c r="L30" i="1"/>
  <c r="J33" i="2" s="1"/>
  <c r="H30" i="1"/>
  <c r="F33" i="2" s="1"/>
  <c r="H31" i="1"/>
  <c r="F34" i="2" s="1"/>
  <c r="H32" i="1"/>
  <c r="F35" i="2" s="1"/>
  <c r="F32" i="2"/>
  <c r="D54" i="2" l="1"/>
  <c r="N54" i="2"/>
  <c r="I54" i="2"/>
  <c r="I33" i="2"/>
  <c r="I32" i="2"/>
  <c r="E51" i="2"/>
  <c r="F51" i="2" s="1"/>
  <c r="B55" i="2"/>
  <c r="C41" i="2"/>
  <c r="E32" i="2"/>
  <c r="E34" i="2"/>
  <c r="C34" i="2" s="1"/>
  <c r="E33" i="2"/>
  <c r="E35" i="2"/>
  <c r="C35" i="2" s="1"/>
  <c r="D55" i="2" l="1"/>
  <c r="N55" i="2"/>
  <c r="I55" i="2"/>
  <c r="C33" i="2"/>
  <c r="H51" i="2"/>
  <c r="G51" i="2"/>
  <c r="B56" i="2"/>
  <c r="C32" i="2"/>
  <c r="D56" i="2" l="1"/>
  <c r="I56" i="2"/>
  <c r="N56" i="2"/>
  <c r="C36" i="2"/>
  <c r="B57" i="2"/>
  <c r="D57" i="2" l="1"/>
  <c r="N57" i="2"/>
  <c r="I57" i="2"/>
  <c r="N45" i="1"/>
  <c r="C52" i="2"/>
  <c r="J52" i="2" s="1"/>
  <c r="C54" i="2"/>
  <c r="J54" i="2" s="1"/>
  <c r="C56" i="2"/>
  <c r="J56" i="2" s="1"/>
  <c r="C53" i="2"/>
  <c r="J53" i="2" s="1"/>
  <c r="E45" i="1"/>
  <c r="C55" i="2"/>
  <c r="J55" i="2" s="1"/>
  <c r="B58" i="2"/>
  <c r="C57" i="2"/>
  <c r="J57" i="2" s="1"/>
  <c r="D58" i="2" l="1"/>
  <c r="N58" i="2"/>
  <c r="I58" i="2"/>
  <c r="E52" i="2"/>
  <c r="H52" i="2" s="1"/>
  <c r="M52" i="2"/>
  <c r="M53" i="2" s="1"/>
  <c r="M54" i="2" s="1"/>
  <c r="M55" i="2" s="1"/>
  <c r="M56" i="2" s="1"/>
  <c r="L52" i="2"/>
  <c r="L53" i="2" s="1"/>
  <c r="L54" i="2" s="1"/>
  <c r="L55" i="2" s="1"/>
  <c r="L56" i="2" s="1"/>
  <c r="K52" i="2"/>
  <c r="K53" i="2" s="1"/>
  <c r="K54" i="2" s="1"/>
  <c r="K55" i="2" s="1"/>
  <c r="K56" i="2" s="1"/>
  <c r="E54" i="2"/>
  <c r="E56" i="2"/>
  <c r="E53" i="2"/>
  <c r="E55" i="2"/>
  <c r="B59" i="2"/>
  <c r="C58" i="2"/>
  <c r="J58" i="2" s="1"/>
  <c r="E57" i="2"/>
  <c r="D59" i="2" l="1"/>
  <c r="N59" i="2"/>
  <c r="I59" i="2"/>
  <c r="C59" i="2"/>
  <c r="J59" i="2" s="1"/>
  <c r="K57" i="2"/>
  <c r="L57" i="2"/>
  <c r="F52" i="2"/>
  <c r="F53" i="2" s="1"/>
  <c r="F54" i="2" s="1"/>
  <c r="F55" i="2" s="1"/>
  <c r="F56" i="2" s="1"/>
  <c r="F57" i="2" s="1"/>
  <c r="G52" i="2"/>
  <c r="G53" i="2" s="1"/>
  <c r="G54" i="2" s="1"/>
  <c r="G55" i="2" s="1"/>
  <c r="G56" i="2" s="1"/>
  <c r="G57" i="2" s="1"/>
  <c r="M57" i="2"/>
  <c r="H53" i="2"/>
  <c r="H54" i="2" s="1"/>
  <c r="H55" i="2" s="1"/>
  <c r="H56" i="2" s="1"/>
  <c r="H57" i="2" s="1"/>
  <c r="E58" i="2"/>
  <c r="B60" i="2"/>
  <c r="D60" i="2" l="1"/>
  <c r="N60" i="2"/>
  <c r="I60" i="2"/>
  <c r="E59" i="2"/>
  <c r="M58" i="2"/>
  <c r="L58" i="2"/>
  <c r="K58" i="2"/>
  <c r="H58" i="2"/>
  <c r="F58" i="2"/>
  <c r="G58" i="2"/>
  <c r="B61" i="2"/>
  <c r="C60" i="2"/>
  <c r="J60" i="2" s="1"/>
  <c r="H59" i="2" l="1"/>
  <c r="D61" i="2"/>
  <c r="N61" i="2"/>
  <c r="I61" i="2"/>
  <c r="F59" i="2"/>
  <c r="K59" i="2"/>
  <c r="M59" i="2"/>
  <c r="L59" i="2"/>
  <c r="G59" i="2"/>
  <c r="E60" i="2"/>
  <c r="B62" i="2"/>
  <c r="C61" i="2"/>
  <c r="J61" i="2" s="1"/>
  <c r="H60" i="2" l="1"/>
  <c r="N62" i="2"/>
  <c r="I62" i="2"/>
  <c r="D62" i="2"/>
  <c r="L60" i="2"/>
  <c r="M60" i="2"/>
  <c r="K60" i="2"/>
  <c r="F60" i="2"/>
  <c r="G60" i="2"/>
  <c r="B63" i="2"/>
  <c r="C62" i="2"/>
  <c r="J62" i="2" s="1"/>
  <c r="E61" i="2"/>
  <c r="H61" i="2" s="1"/>
  <c r="N63" i="2" l="1"/>
  <c r="I63" i="2"/>
  <c r="D63" i="2"/>
  <c r="K61" i="2"/>
  <c r="L61" i="2"/>
  <c r="M61" i="2"/>
  <c r="C63" i="2"/>
  <c r="J63" i="2" s="1"/>
  <c r="E62" i="2"/>
  <c r="H62" i="2" s="1"/>
  <c r="F61" i="2"/>
  <c r="G61" i="2"/>
  <c r="B64" i="2"/>
  <c r="N64" i="2" l="1"/>
  <c r="I64" i="2"/>
  <c r="D64" i="2"/>
  <c r="K62" i="2"/>
  <c r="M62" i="2"/>
  <c r="L62" i="2"/>
  <c r="E63" i="2"/>
  <c r="H63" i="2" s="1"/>
  <c r="G62" i="2"/>
  <c r="F62" i="2"/>
  <c r="B65" i="2"/>
  <c r="C64" i="2"/>
  <c r="J64" i="2" s="1"/>
  <c r="N65" i="2" l="1"/>
  <c r="I65" i="2"/>
  <c r="D65" i="2"/>
  <c r="K63" i="2"/>
  <c r="M63" i="2"/>
  <c r="L63" i="2"/>
  <c r="G63" i="2"/>
  <c r="F63" i="2"/>
  <c r="C65" i="2"/>
  <c r="J65" i="2" s="1"/>
  <c r="E64" i="2"/>
  <c r="H64" i="2" s="1"/>
  <c r="B66" i="2"/>
  <c r="N66" i="2" l="1"/>
  <c r="I66" i="2"/>
  <c r="D66" i="2"/>
  <c r="K64" i="2"/>
  <c r="L64" i="2"/>
  <c r="M64" i="2"/>
  <c r="E65" i="2"/>
  <c r="H65" i="2" s="1"/>
  <c r="C66" i="2"/>
  <c r="J66" i="2" s="1"/>
  <c r="B67" i="2"/>
  <c r="G64" i="2"/>
  <c r="F64" i="2"/>
  <c r="N67" i="2" l="1"/>
  <c r="I67" i="2"/>
  <c r="D67" i="2"/>
  <c r="K65" i="2"/>
  <c r="M65" i="2"/>
  <c r="L65" i="2"/>
  <c r="E66" i="2"/>
  <c r="H66" i="2" s="1"/>
  <c r="C67" i="2"/>
  <c r="J67" i="2" s="1"/>
  <c r="F65" i="2"/>
  <c r="G65" i="2"/>
  <c r="B68" i="2"/>
  <c r="N68" i="2" l="1"/>
  <c r="I68" i="2"/>
  <c r="D68" i="2"/>
  <c r="K66" i="2"/>
  <c r="L66" i="2"/>
  <c r="M66" i="2"/>
  <c r="F66" i="2"/>
  <c r="G66" i="2"/>
  <c r="E67" i="2"/>
  <c r="H67" i="2" s="1"/>
  <c r="B69" i="2"/>
  <c r="C68" i="2"/>
  <c r="J68" i="2" s="1"/>
  <c r="C69" i="2" l="1"/>
  <c r="J69" i="2" s="1"/>
  <c r="N69" i="2"/>
  <c r="I69" i="2"/>
  <c r="D69" i="2"/>
  <c r="K67" i="2"/>
  <c r="L67" i="2"/>
  <c r="M67" i="2"/>
  <c r="G67" i="2"/>
  <c r="F67" i="2"/>
  <c r="E68" i="2"/>
  <c r="H68" i="2" s="1"/>
  <c r="B70" i="2"/>
  <c r="E69" i="2" l="1"/>
  <c r="H69" i="2" s="1"/>
  <c r="N70" i="2"/>
  <c r="I70" i="2"/>
  <c r="D70" i="2"/>
  <c r="K68" i="2"/>
  <c r="K69" i="2" s="1"/>
  <c r="M68" i="2"/>
  <c r="L68" i="2"/>
  <c r="F68" i="2"/>
  <c r="B71" i="2"/>
  <c r="C70" i="2"/>
  <c r="J70" i="2" s="1"/>
  <c r="G68" i="2"/>
  <c r="F69" i="2" l="1"/>
  <c r="G69" i="2"/>
  <c r="N71" i="2"/>
  <c r="I71" i="2"/>
  <c r="D71" i="2"/>
  <c r="K70" i="2"/>
  <c r="L69" i="2"/>
  <c r="M69" i="2"/>
  <c r="C71" i="2"/>
  <c r="J71" i="2" s="1"/>
  <c r="E70" i="2"/>
  <c r="H70" i="2" s="1"/>
  <c r="B72" i="2"/>
  <c r="N72" i="2" l="1"/>
  <c r="I72" i="2"/>
  <c r="D72" i="2"/>
  <c r="L70" i="2"/>
  <c r="M70" i="2"/>
  <c r="K71" i="2"/>
  <c r="E71" i="2"/>
  <c r="H71" i="2" s="1"/>
  <c r="G70" i="2"/>
  <c r="F70" i="2"/>
  <c r="B73" i="2"/>
  <c r="C72" i="2"/>
  <c r="J72" i="2" s="1"/>
  <c r="N73" i="2" l="1"/>
  <c r="I73" i="2"/>
  <c r="D73" i="2"/>
  <c r="M71" i="2"/>
  <c r="L71" i="2"/>
  <c r="K72" i="2"/>
  <c r="G71" i="2"/>
  <c r="F71" i="2"/>
  <c r="E72" i="2"/>
  <c r="H72" i="2" s="1"/>
  <c r="B74" i="2"/>
  <c r="C73" i="2"/>
  <c r="J73" i="2" s="1"/>
  <c r="N74" i="2" l="1"/>
  <c r="I74" i="2"/>
  <c r="D74" i="2"/>
  <c r="M72" i="2"/>
  <c r="L72" i="2"/>
  <c r="K73" i="2"/>
  <c r="E73" i="2"/>
  <c r="H73" i="2" s="1"/>
  <c r="G72" i="2"/>
  <c r="B75" i="2"/>
  <c r="C74" i="2"/>
  <c r="J74" i="2" s="1"/>
  <c r="F72" i="2"/>
  <c r="N75" i="2" l="1"/>
  <c r="I75" i="2"/>
  <c r="D75" i="2"/>
  <c r="M73" i="2"/>
  <c r="L73" i="2"/>
  <c r="K74" i="2"/>
  <c r="C75" i="2"/>
  <c r="J75" i="2" s="1"/>
  <c r="E74" i="2"/>
  <c r="H74" i="2" s="1"/>
  <c r="F73" i="2"/>
  <c r="G73" i="2"/>
  <c r="B76" i="2"/>
  <c r="N76" i="2" l="1"/>
  <c r="I76" i="2"/>
  <c r="D76" i="2"/>
  <c r="L74" i="2"/>
  <c r="M74" i="2"/>
  <c r="K75" i="2"/>
  <c r="E75" i="2"/>
  <c r="H75" i="2" s="1"/>
  <c r="F74" i="2"/>
  <c r="B77" i="2"/>
  <c r="G74" i="2"/>
  <c r="C76" i="2"/>
  <c r="J76" i="2" s="1"/>
  <c r="N77" i="2" l="1"/>
  <c r="I77" i="2"/>
  <c r="D77" i="2"/>
  <c r="M75" i="2"/>
  <c r="L75" i="2"/>
  <c r="K76" i="2"/>
  <c r="F75" i="2"/>
  <c r="G75" i="2"/>
  <c r="E76" i="2"/>
  <c r="H76" i="2" s="1"/>
  <c r="B78" i="2"/>
  <c r="C77" i="2"/>
  <c r="J77" i="2" s="1"/>
  <c r="N78" i="2" l="1"/>
  <c r="I78" i="2"/>
  <c r="D78" i="2"/>
  <c r="M76" i="2"/>
  <c r="L76" i="2"/>
  <c r="K77" i="2"/>
  <c r="E77" i="2"/>
  <c r="H77" i="2" s="1"/>
  <c r="F76" i="2"/>
  <c r="G76" i="2"/>
  <c r="B79" i="2"/>
  <c r="C78" i="2"/>
  <c r="J78" i="2" s="1"/>
  <c r="N79" i="2" l="1"/>
  <c r="I79" i="2"/>
  <c r="D79" i="2"/>
  <c r="L77" i="2"/>
  <c r="M77" i="2"/>
  <c r="K78" i="2"/>
  <c r="E78" i="2"/>
  <c r="H78" i="2" s="1"/>
  <c r="G77" i="2"/>
  <c r="F77" i="2"/>
  <c r="B80" i="2"/>
  <c r="C79" i="2"/>
  <c r="J79" i="2" s="1"/>
  <c r="N80" i="2" l="1"/>
  <c r="I80" i="2"/>
  <c r="D80" i="2"/>
  <c r="M78" i="2"/>
  <c r="L78" i="2"/>
  <c r="K79" i="2"/>
  <c r="E79" i="2"/>
  <c r="H79" i="2" s="1"/>
  <c r="F78" i="2"/>
  <c r="G78" i="2"/>
  <c r="B81" i="2"/>
  <c r="C80" i="2"/>
  <c r="J80" i="2" s="1"/>
  <c r="N81" i="2" l="1"/>
  <c r="I81" i="2"/>
  <c r="D81" i="2"/>
  <c r="M79" i="2"/>
  <c r="L79" i="2"/>
  <c r="K80" i="2"/>
  <c r="C81" i="2"/>
  <c r="J81" i="2" s="1"/>
  <c r="E80" i="2"/>
  <c r="H80" i="2" s="1"/>
  <c r="F79" i="2"/>
  <c r="G79" i="2"/>
  <c r="B82" i="2"/>
  <c r="N82" i="2" l="1"/>
  <c r="I82" i="2"/>
  <c r="D82" i="2"/>
  <c r="M80" i="2"/>
  <c r="L80" i="2"/>
  <c r="K81" i="2"/>
  <c r="E81" i="2"/>
  <c r="H81" i="2" s="1"/>
  <c r="C82" i="2"/>
  <c r="G80" i="2"/>
  <c r="F80" i="2"/>
  <c r="B83" i="2"/>
  <c r="N83" i="2" l="1"/>
  <c r="I83" i="2"/>
  <c r="D83" i="2"/>
  <c r="J82" i="2"/>
  <c r="K82" i="2" s="1"/>
  <c r="M81" i="2"/>
  <c r="L81" i="2"/>
  <c r="F81" i="2"/>
  <c r="G81" i="2"/>
  <c r="E82" i="2"/>
  <c r="H82" i="2" s="1"/>
  <c r="C83" i="2"/>
  <c r="B84" i="2"/>
  <c r="N84" i="2" l="1"/>
  <c r="I84" i="2"/>
  <c r="D84" i="2"/>
  <c r="J83" i="2"/>
  <c r="K83" i="2" s="1"/>
  <c r="M82" i="2"/>
  <c r="L82" i="2"/>
  <c r="G82" i="2"/>
  <c r="F82" i="2"/>
  <c r="E83" i="2"/>
  <c r="H83" i="2" s="1"/>
  <c r="C84" i="2"/>
  <c r="J84" i="2" s="1"/>
  <c r="B85" i="2"/>
  <c r="N85" i="2" l="1"/>
  <c r="I85" i="2"/>
  <c r="D85" i="2"/>
  <c r="L83" i="2"/>
  <c r="M83" i="2"/>
  <c r="K84" i="2"/>
  <c r="G83" i="2"/>
  <c r="F83" i="2"/>
  <c r="E84" i="2"/>
  <c r="H84" i="2" s="1"/>
  <c r="C85" i="2"/>
  <c r="B86" i="2"/>
  <c r="C86" i="2" l="1"/>
  <c r="J86" i="2" s="1"/>
  <c r="N86" i="2"/>
  <c r="I86" i="2"/>
  <c r="D86" i="2"/>
  <c r="J85" i="2"/>
  <c r="K85" i="2" s="1"/>
  <c r="L84" i="2"/>
  <c r="M84" i="2"/>
  <c r="F84" i="2"/>
  <c r="G84" i="2"/>
  <c r="E85" i="2"/>
  <c r="H85" i="2" s="1"/>
  <c r="B87" i="2"/>
  <c r="N87" i="2" l="1"/>
  <c r="I87" i="2"/>
  <c r="D87" i="2"/>
  <c r="M85" i="2"/>
  <c r="M86" i="2" s="1"/>
  <c r="K86" i="2"/>
  <c r="L85" i="2"/>
  <c r="L86" i="2" s="1"/>
  <c r="G85" i="2"/>
  <c r="F85" i="2"/>
  <c r="C87" i="2"/>
  <c r="E86" i="2"/>
  <c r="H86" i="2" s="1"/>
  <c r="B88" i="2"/>
  <c r="N88" i="2" l="1"/>
  <c r="I88" i="2"/>
  <c r="D88" i="2"/>
  <c r="J87" i="2"/>
  <c r="K87" i="2" s="1"/>
  <c r="C88" i="2"/>
  <c r="G86" i="2"/>
  <c r="F86" i="2"/>
  <c r="E87" i="2"/>
  <c r="H87" i="2" s="1"/>
  <c r="B89" i="2"/>
  <c r="N89" i="2" l="1"/>
  <c r="I89" i="2"/>
  <c r="D89" i="2"/>
  <c r="J88" i="2"/>
  <c r="K88" i="2" s="1"/>
  <c r="L87" i="2"/>
  <c r="M87" i="2"/>
  <c r="E88" i="2"/>
  <c r="H88" i="2" s="1"/>
  <c r="C89" i="2"/>
  <c r="G87" i="2"/>
  <c r="F87" i="2"/>
  <c r="B90" i="2"/>
  <c r="N90" i="2" l="1"/>
  <c r="I90" i="2"/>
  <c r="D90" i="2"/>
  <c r="J89" i="2"/>
  <c r="K89" i="2" s="1"/>
  <c r="L88" i="2"/>
  <c r="M88" i="2"/>
  <c r="F88" i="2"/>
  <c r="G88" i="2"/>
  <c r="E89" i="2"/>
  <c r="H89" i="2" s="1"/>
  <c r="C90" i="2"/>
  <c r="B91" i="2"/>
  <c r="N91" i="2" l="1"/>
  <c r="I91" i="2"/>
  <c r="D91" i="2"/>
  <c r="J90" i="2"/>
  <c r="K90" i="2" s="1"/>
  <c r="L89" i="2"/>
  <c r="M89" i="2"/>
  <c r="G89" i="2"/>
  <c r="F89" i="2"/>
  <c r="C91" i="2"/>
  <c r="E90" i="2"/>
  <c r="H90" i="2" s="1"/>
  <c r="B92" i="2"/>
  <c r="N92" i="2" l="1"/>
  <c r="I92" i="2"/>
  <c r="D92" i="2"/>
  <c r="J91" i="2"/>
  <c r="K91" i="2" s="1"/>
  <c r="L90" i="2"/>
  <c r="M90" i="2"/>
  <c r="E91" i="2"/>
  <c r="H91" i="2" s="1"/>
  <c r="C92" i="2"/>
  <c r="G90" i="2"/>
  <c r="F90" i="2"/>
  <c r="B93" i="2"/>
  <c r="N93" i="2" l="1"/>
  <c r="I93" i="2"/>
  <c r="D93" i="2"/>
  <c r="J92" i="2"/>
  <c r="K92" i="2" s="1"/>
  <c r="M91" i="2"/>
  <c r="L91" i="2"/>
  <c r="F91" i="2"/>
  <c r="G91" i="2"/>
  <c r="C93" i="2"/>
  <c r="E92" i="2"/>
  <c r="H92" i="2" s="1"/>
  <c r="B94" i="2"/>
  <c r="C94" i="2" l="1"/>
  <c r="N94" i="2"/>
  <c r="I94" i="2"/>
  <c r="D94" i="2"/>
  <c r="J93" i="2"/>
  <c r="K93" i="2" s="1"/>
  <c r="L92" i="2"/>
  <c r="M92" i="2"/>
  <c r="G92" i="2"/>
  <c r="F92" i="2"/>
  <c r="E93" i="2"/>
  <c r="H93" i="2" s="1"/>
  <c r="B95" i="2"/>
  <c r="E94" i="2" l="1"/>
  <c r="H94" i="2" s="1"/>
  <c r="N95" i="2"/>
  <c r="I95" i="2"/>
  <c r="D95" i="2"/>
  <c r="J94" i="2"/>
  <c r="K94" i="2" s="1"/>
  <c r="L93" i="2"/>
  <c r="M93" i="2"/>
  <c r="G93" i="2"/>
  <c r="C95" i="2"/>
  <c r="F93" i="2"/>
  <c r="B96" i="2"/>
  <c r="G94" i="2" l="1"/>
  <c r="F94" i="2"/>
  <c r="N96" i="2"/>
  <c r="I96" i="2"/>
  <c r="D96" i="2"/>
  <c r="J95" i="2"/>
  <c r="K95" i="2" s="1"/>
  <c r="L94" i="2"/>
  <c r="M94" i="2"/>
  <c r="C96" i="2"/>
  <c r="E95" i="2"/>
  <c r="H95" i="2" s="1"/>
  <c r="B97" i="2"/>
  <c r="N97" i="2" l="1"/>
  <c r="I97" i="2"/>
  <c r="D97" i="2"/>
  <c r="J96" i="2"/>
  <c r="K96" i="2" s="1"/>
  <c r="L95" i="2"/>
  <c r="M95" i="2"/>
  <c r="G95" i="2"/>
  <c r="C97" i="2"/>
  <c r="F95" i="2"/>
  <c r="E96" i="2"/>
  <c r="H96" i="2" s="1"/>
  <c r="B98" i="2"/>
  <c r="N98" i="2" l="1"/>
  <c r="I98" i="2"/>
  <c r="D98" i="2"/>
  <c r="J97" i="2"/>
  <c r="K97" i="2" s="1"/>
  <c r="M96" i="2"/>
  <c r="L96" i="2"/>
  <c r="C98" i="2"/>
  <c r="G96" i="2"/>
  <c r="F96" i="2"/>
  <c r="E97" i="2"/>
  <c r="H97" i="2" s="1"/>
  <c r="B99" i="2"/>
  <c r="N99" i="2" l="1"/>
  <c r="I99" i="2"/>
  <c r="D99" i="2"/>
  <c r="J98" i="2"/>
  <c r="K98" i="2" s="1"/>
  <c r="L97" i="2"/>
  <c r="M97" i="2"/>
  <c r="E98" i="2"/>
  <c r="H98" i="2" s="1"/>
  <c r="C99" i="2"/>
  <c r="G97" i="2"/>
  <c r="F97" i="2"/>
  <c r="B100" i="2"/>
  <c r="N100" i="2" l="1"/>
  <c r="I100" i="2"/>
  <c r="D100" i="2"/>
  <c r="J99" i="2"/>
  <c r="K99" i="2" s="1"/>
  <c r="M98" i="2"/>
  <c r="L98" i="2"/>
  <c r="F98" i="2"/>
  <c r="G98" i="2"/>
  <c r="E99" i="2"/>
  <c r="H99" i="2" s="1"/>
  <c r="C100" i="2"/>
  <c r="B101" i="2"/>
  <c r="N101" i="2" l="1"/>
  <c r="I101" i="2"/>
  <c r="D101" i="2"/>
  <c r="J100" i="2"/>
  <c r="K100" i="2" s="1"/>
  <c r="L99" i="2"/>
  <c r="M99" i="2"/>
  <c r="F99" i="2"/>
  <c r="G99" i="2"/>
  <c r="C101" i="2"/>
  <c r="E100" i="2"/>
  <c r="H100" i="2" s="1"/>
  <c r="B102" i="2"/>
  <c r="C102" i="2" l="1"/>
  <c r="J102" i="2" s="1"/>
  <c r="N102" i="2"/>
  <c r="I102" i="2"/>
  <c r="D102" i="2"/>
  <c r="M100" i="2"/>
  <c r="L100" i="2"/>
  <c r="J101" i="2"/>
  <c r="K101" i="2" s="1"/>
  <c r="G100" i="2"/>
  <c r="F100" i="2"/>
  <c r="E101" i="2"/>
  <c r="H101" i="2" s="1"/>
  <c r="B103" i="2"/>
  <c r="N103" i="2" l="1"/>
  <c r="I103" i="2"/>
  <c r="D103" i="2"/>
  <c r="K102" i="2"/>
  <c r="L101" i="2"/>
  <c r="L102" i="2" s="1"/>
  <c r="M101" i="2"/>
  <c r="M102" i="2" s="1"/>
  <c r="C103" i="2"/>
  <c r="F101" i="2"/>
  <c r="G101" i="2"/>
  <c r="E102" i="2"/>
  <c r="H102" i="2" s="1"/>
  <c r="B104" i="2"/>
  <c r="N104" i="2" l="1"/>
  <c r="I104" i="2"/>
  <c r="D104" i="2"/>
  <c r="J103" i="2"/>
  <c r="K103" i="2" s="1"/>
  <c r="C104" i="2"/>
  <c r="G102" i="2"/>
  <c r="F102" i="2"/>
  <c r="E103" i="2"/>
  <c r="H103" i="2" s="1"/>
  <c r="B105" i="2"/>
  <c r="N105" i="2" l="1"/>
  <c r="I105" i="2"/>
  <c r="D105" i="2"/>
  <c r="J104" i="2"/>
  <c r="K104" i="2" s="1"/>
  <c r="L103" i="2"/>
  <c r="M103" i="2"/>
  <c r="C105" i="2"/>
  <c r="F103" i="2"/>
  <c r="G103" i="2"/>
  <c r="E104" i="2"/>
  <c r="H104" i="2" s="1"/>
  <c r="B106" i="2"/>
  <c r="N106" i="2" l="1"/>
  <c r="I106" i="2"/>
  <c r="D106" i="2"/>
  <c r="M104" i="2"/>
  <c r="L104" i="2"/>
  <c r="J105" i="2"/>
  <c r="K105" i="2" s="1"/>
  <c r="E105" i="2"/>
  <c r="H105" i="2" s="1"/>
  <c r="C106" i="2"/>
  <c r="G104" i="2"/>
  <c r="F104" i="2"/>
  <c r="B107" i="2"/>
  <c r="N107" i="2" l="1"/>
  <c r="I107" i="2"/>
  <c r="D107" i="2"/>
  <c r="J106" i="2"/>
  <c r="K106" i="2" s="1"/>
  <c r="L105" i="2"/>
  <c r="M105" i="2"/>
  <c r="G105" i="2"/>
  <c r="F105" i="2"/>
  <c r="C107" i="2"/>
  <c r="E106" i="2"/>
  <c r="H106" i="2" s="1"/>
  <c r="B108" i="2"/>
  <c r="N108" i="2" l="1"/>
  <c r="I108" i="2"/>
  <c r="D108" i="2"/>
  <c r="J107" i="2"/>
  <c r="K107" i="2" s="1"/>
  <c r="L106" i="2"/>
  <c r="M106" i="2"/>
  <c r="C108" i="2"/>
  <c r="G106" i="2"/>
  <c r="F106" i="2"/>
  <c r="E107" i="2"/>
  <c r="H107" i="2" s="1"/>
  <c r="B109" i="2"/>
  <c r="N109" i="2" l="1"/>
  <c r="I109" i="2"/>
  <c r="D109" i="2"/>
  <c r="J108" i="2"/>
  <c r="K108" i="2" s="1"/>
  <c r="M107" i="2"/>
  <c r="L107" i="2"/>
  <c r="C109" i="2"/>
  <c r="F107" i="2"/>
  <c r="G107" i="2"/>
  <c r="E108" i="2"/>
  <c r="H108" i="2" s="1"/>
  <c r="B110" i="2"/>
  <c r="N110" i="2" l="1"/>
  <c r="I110" i="2"/>
  <c r="D110" i="2"/>
  <c r="J109" i="2"/>
  <c r="K109" i="2" s="1"/>
  <c r="L108" i="2"/>
  <c r="M108" i="2"/>
  <c r="C110" i="2"/>
  <c r="G108" i="2"/>
  <c r="F108" i="2"/>
  <c r="E109" i="2"/>
  <c r="H109" i="2" s="1"/>
  <c r="B111" i="2"/>
  <c r="N111" i="2" l="1"/>
  <c r="I111" i="2"/>
  <c r="D111" i="2"/>
  <c r="J110" i="2"/>
  <c r="K110" i="2" s="1"/>
  <c r="M109" i="2"/>
  <c r="L109" i="2"/>
  <c r="E110" i="2"/>
  <c r="H110" i="2" s="1"/>
  <c r="C111" i="2"/>
  <c r="F109" i="2"/>
  <c r="G109" i="2"/>
  <c r="B112" i="2"/>
  <c r="N112" i="2" l="1"/>
  <c r="I112" i="2"/>
  <c r="D112" i="2"/>
  <c r="J111" i="2"/>
  <c r="L110" i="2"/>
  <c r="M110" i="2"/>
  <c r="G110" i="2"/>
  <c r="F110" i="2"/>
  <c r="C112" i="2"/>
  <c r="E111" i="2"/>
  <c r="H111" i="2" s="1"/>
  <c r="B113" i="2"/>
  <c r="N113" i="2" l="1"/>
  <c r="I113" i="2"/>
  <c r="D113" i="2"/>
  <c r="J112" i="2"/>
  <c r="M111" i="2"/>
  <c r="L111" i="2"/>
  <c r="K111" i="2"/>
  <c r="C113" i="2"/>
  <c r="G111" i="2"/>
  <c r="E112" i="2"/>
  <c r="H112" i="2" s="1"/>
  <c r="F111" i="2"/>
  <c r="B114" i="2"/>
  <c r="N114" i="2" l="1"/>
  <c r="I114" i="2"/>
  <c r="D114" i="2"/>
  <c r="J113" i="2"/>
  <c r="M112" i="2"/>
  <c r="K112" i="2"/>
  <c r="L112" i="2"/>
  <c r="C114" i="2"/>
  <c r="F112" i="2"/>
  <c r="G112" i="2"/>
  <c r="E113" i="2"/>
  <c r="H113" i="2" s="1"/>
  <c r="B115" i="2"/>
  <c r="N115" i="2" l="1"/>
  <c r="I115" i="2"/>
  <c r="D115" i="2"/>
  <c r="J114" i="2"/>
  <c r="M113" i="2"/>
  <c r="K113" i="2"/>
  <c r="L113" i="2"/>
  <c r="E114" i="2"/>
  <c r="H114" i="2" s="1"/>
  <c r="C115" i="2"/>
  <c r="G113" i="2"/>
  <c r="F113" i="2"/>
  <c r="B116" i="2"/>
  <c r="N116" i="2" l="1"/>
  <c r="I116" i="2"/>
  <c r="D116" i="2"/>
  <c r="M114" i="2"/>
  <c r="J115" i="2"/>
  <c r="F114" i="2"/>
  <c r="K114" i="2"/>
  <c r="L114" i="2"/>
  <c r="G114" i="2"/>
  <c r="C116" i="2"/>
  <c r="E115" i="2"/>
  <c r="H115" i="2" s="1"/>
  <c r="B117" i="2"/>
  <c r="N117" i="2" l="1"/>
  <c r="I117" i="2"/>
  <c r="D117" i="2"/>
  <c r="M115" i="2"/>
  <c r="J116" i="2"/>
  <c r="L115" i="2"/>
  <c r="K115" i="2"/>
  <c r="C117" i="2"/>
  <c r="G115" i="2"/>
  <c r="F115" i="2"/>
  <c r="E116" i="2"/>
  <c r="H116" i="2" s="1"/>
  <c r="B118" i="2"/>
  <c r="N118" i="2" l="1"/>
  <c r="I118" i="2"/>
  <c r="D118" i="2"/>
  <c r="M116" i="2"/>
  <c r="J117" i="2"/>
  <c r="K116" i="2"/>
  <c r="L116" i="2"/>
  <c r="E117" i="2"/>
  <c r="H117" i="2" s="1"/>
  <c r="C118" i="2"/>
  <c r="G116" i="2"/>
  <c r="F116" i="2"/>
  <c r="B119" i="2"/>
  <c r="N119" i="2" l="1"/>
  <c r="I119" i="2"/>
  <c r="D119" i="2"/>
  <c r="M117" i="2"/>
  <c r="J118" i="2"/>
  <c r="F117" i="2"/>
  <c r="L117" i="2"/>
  <c r="K117" i="2"/>
  <c r="G117" i="2"/>
  <c r="C119" i="2"/>
  <c r="E118" i="2"/>
  <c r="H118" i="2" s="1"/>
  <c r="B120" i="2"/>
  <c r="N120" i="2" l="1"/>
  <c r="I120" i="2"/>
  <c r="D120" i="2"/>
  <c r="M118" i="2"/>
  <c r="J119" i="2"/>
  <c r="K118" i="2"/>
  <c r="L118" i="2"/>
  <c r="C120" i="2"/>
  <c r="F118" i="2"/>
  <c r="G118" i="2"/>
  <c r="E119" i="2"/>
  <c r="H119" i="2" s="1"/>
  <c r="B121" i="2"/>
  <c r="N121" i="2" l="1"/>
  <c r="I121" i="2"/>
  <c r="D121" i="2"/>
  <c r="M119" i="2"/>
  <c r="J120" i="2"/>
  <c r="L119" i="2"/>
  <c r="K119" i="2"/>
  <c r="E120" i="2"/>
  <c r="H120" i="2" s="1"/>
  <c r="C121" i="2"/>
  <c r="G119" i="2"/>
  <c r="F119" i="2"/>
  <c r="B122" i="2"/>
  <c r="N122" i="2" l="1"/>
  <c r="I122" i="2"/>
  <c r="D122" i="2"/>
  <c r="M120" i="2"/>
  <c r="J121" i="2"/>
  <c r="L120" i="2"/>
  <c r="K120" i="2"/>
  <c r="G120" i="2"/>
  <c r="F120" i="2"/>
  <c r="C122" i="2"/>
  <c r="E121" i="2"/>
  <c r="H121" i="2" s="1"/>
  <c r="B123" i="2"/>
  <c r="N123" i="2" l="1"/>
  <c r="I123" i="2"/>
  <c r="D123" i="2"/>
  <c r="M121" i="2"/>
  <c r="J122" i="2"/>
  <c r="L121" i="2"/>
  <c r="K121" i="2"/>
  <c r="F121" i="2"/>
  <c r="C123" i="2"/>
  <c r="G121" i="2"/>
  <c r="E122" i="2"/>
  <c r="H122" i="2" s="1"/>
  <c r="B124" i="2"/>
  <c r="N124" i="2" l="1"/>
  <c r="I124" i="2"/>
  <c r="D124" i="2"/>
  <c r="M122" i="2"/>
  <c r="J123" i="2"/>
  <c r="K122" i="2"/>
  <c r="L122" i="2"/>
  <c r="E123" i="2"/>
  <c r="H123" i="2" s="1"/>
  <c r="C124" i="2"/>
  <c r="G122" i="2"/>
  <c r="F122" i="2"/>
  <c r="B125" i="2"/>
  <c r="C125" i="2" l="1"/>
  <c r="N125" i="2"/>
  <c r="I125" i="2"/>
  <c r="D125" i="2"/>
  <c r="E125" i="2" s="1"/>
  <c r="M123" i="2"/>
  <c r="J124" i="2"/>
  <c r="L123" i="2"/>
  <c r="K123" i="2"/>
  <c r="F123" i="2"/>
  <c r="G123" i="2"/>
  <c r="E124" i="2"/>
  <c r="H124" i="2" s="1"/>
  <c r="B126" i="2"/>
  <c r="M124" i="2" l="1"/>
  <c r="N126" i="2"/>
  <c r="I126" i="2"/>
  <c r="D126" i="2"/>
  <c r="J125" i="2"/>
  <c r="M125" i="2" s="1"/>
  <c r="H125" i="2"/>
  <c r="K124" i="2"/>
  <c r="L124" i="2"/>
  <c r="F124" i="2"/>
  <c r="F125" i="2" s="1"/>
  <c r="C126" i="2"/>
  <c r="G124" i="2"/>
  <c r="G125" i="2" s="1"/>
  <c r="B127" i="2"/>
  <c r="N127" i="2" l="1"/>
  <c r="I127" i="2"/>
  <c r="D127" i="2"/>
  <c r="J126" i="2"/>
  <c r="M126" i="2" s="1"/>
  <c r="L125" i="2"/>
  <c r="K125" i="2"/>
  <c r="C127" i="2"/>
  <c r="E126" i="2"/>
  <c r="H126" i="2" s="1"/>
  <c r="B128" i="2"/>
  <c r="N128" i="2" l="1"/>
  <c r="I128" i="2"/>
  <c r="D128" i="2"/>
  <c r="J127" i="2"/>
  <c r="M127" i="2" s="1"/>
  <c r="K126" i="2"/>
  <c r="L126" i="2"/>
  <c r="C128" i="2"/>
  <c r="G126" i="2"/>
  <c r="F126" i="2"/>
  <c r="E127" i="2"/>
  <c r="H127" i="2" s="1"/>
  <c r="B129" i="2"/>
  <c r="N129" i="2" l="1"/>
  <c r="I129" i="2"/>
  <c r="D129" i="2"/>
  <c r="J128" i="2"/>
  <c r="M128" i="2" s="1"/>
  <c r="L127" i="2"/>
  <c r="K127" i="2"/>
  <c r="C129" i="2"/>
  <c r="F127" i="2"/>
  <c r="E128" i="2"/>
  <c r="H128" i="2" s="1"/>
  <c r="G127" i="2"/>
  <c r="B130" i="2"/>
  <c r="N130" i="2" l="1"/>
  <c r="I130" i="2"/>
  <c r="D130" i="2"/>
  <c r="J129" i="2"/>
  <c r="M129" i="2" s="1"/>
  <c r="L128" i="2"/>
  <c r="K128" i="2"/>
  <c r="C130" i="2"/>
  <c r="E129" i="2"/>
  <c r="H129" i="2" s="1"/>
  <c r="F128" i="2"/>
  <c r="G128" i="2"/>
  <c r="B131" i="2"/>
  <c r="N131" i="2" l="1"/>
  <c r="I131" i="2"/>
  <c r="D131" i="2"/>
  <c r="J130" i="2"/>
  <c r="M130" i="2" s="1"/>
  <c r="K129" i="2"/>
  <c r="L129" i="2"/>
  <c r="F129" i="2"/>
  <c r="C131" i="2"/>
  <c r="G129" i="2"/>
  <c r="E130" i="2"/>
  <c r="H130" i="2" s="1"/>
  <c r="B132" i="2"/>
  <c r="N132" i="2" l="1"/>
  <c r="I132" i="2"/>
  <c r="D132" i="2"/>
  <c r="J131" i="2"/>
  <c r="M131" i="2" s="1"/>
  <c r="K130" i="2"/>
  <c r="L130" i="2"/>
  <c r="C132" i="2"/>
  <c r="G130" i="2"/>
  <c r="F130" i="2"/>
  <c r="E131" i="2"/>
  <c r="H131" i="2" s="1"/>
  <c r="B133" i="2"/>
  <c r="N133" i="2" l="1"/>
  <c r="I133" i="2"/>
  <c r="D133" i="2"/>
  <c r="J132" i="2"/>
  <c r="M132" i="2" s="1"/>
  <c r="L131" i="2"/>
  <c r="K131" i="2"/>
  <c r="E132" i="2"/>
  <c r="H132" i="2" s="1"/>
  <c r="C133" i="2"/>
  <c r="F131" i="2"/>
  <c r="G131" i="2"/>
  <c r="B134" i="2"/>
  <c r="N134" i="2" l="1"/>
  <c r="I134" i="2"/>
  <c r="D134" i="2"/>
  <c r="J133" i="2"/>
  <c r="M133" i="2" s="1"/>
  <c r="G132" i="2"/>
  <c r="F132" i="2"/>
  <c r="K132" i="2"/>
  <c r="L132" i="2"/>
  <c r="C134" i="2"/>
  <c r="E133" i="2"/>
  <c r="H133" i="2" s="1"/>
  <c r="B135" i="2"/>
  <c r="N135" i="2" l="1"/>
  <c r="I135" i="2"/>
  <c r="D135" i="2"/>
  <c r="J134" i="2"/>
  <c r="M134" i="2" s="1"/>
  <c r="L133" i="2"/>
  <c r="K133" i="2"/>
  <c r="C135" i="2"/>
  <c r="F133" i="2"/>
  <c r="E134" i="2"/>
  <c r="H134" i="2" s="1"/>
  <c r="G133" i="2"/>
  <c r="B136" i="2"/>
  <c r="N136" i="2" l="1"/>
  <c r="I136" i="2"/>
  <c r="D136" i="2"/>
  <c r="J135" i="2"/>
  <c r="M135" i="2" s="1"/>
  <c r="K134" i="2"/>
  <c r="L134" i="2"/>
  <c r="C136" i="2"/>
  <c r="G134" i="2"/>
  <c r="F134" i="2"/>
  <c r="E135" i="2"/>
  <c r="H135" i="2" s="1"/>
  <c r="B137" i="2"/>
  <c r="N137" i="2" l="1"/>
  <c r="I137" i="2"/>
  <c r="D137" i="2"/>
  <c r="J136" i="2"/>
  <c r="M136" i="2" s="1"/>
  <c r="L135" i="2"/>
  <c r="K135" i="2"/>
  <c r="C137" i="2"/>
  <c r="F135" i="2"/>
  <c r="G135" i="2"/>
  <c r="E136" i="2"/>
  <c r="H136" i="2" s="1"/>
  <c r="B138" i="2"/>
  <c r="N138" i="2" l="1"/>
  <c r="I138" i="2"/>
  <c r="D138" i="2"/>
  <c r="J137" i="2"/>
  <c r="M137" i="2" s="1"/>
  <c r="K136" i="2"/>
  <c r="L136" i="2"/>
  <c r="C138" i="2"/>
  <c r="F136" i="2"/>
  <c r="G136" i="2"/>
  <c r="E137" i="2"/>
  <c r="H137" i="2" s="1"/>
  <c r="B139" i="2"/>
  <c r="N139" i="2" l="1"/>
  <c r="I139" i="2"/>
  <c r="D139" i="2"/>
  <c r="J138" i="2"/>
  <c r="M138" i="2" s="1"/>
  <c r="L137" i="2"/>
  <c r="K137" i="2"/>
  <c r="C139" i="2"/>
  <c r="G137" i="2"/>
  <c r="F137" i="2"/>
  <c r="E138" i="2"/>
  <c r="H138" i="2" s="1"/>
  <c r="B140" i="2"/>
  <c r="N140" i="2" l="1"/>
  <c r="I140" i="2"/>
  <c r="D140" i="2"/>
  <c r="J139" i="2"/>
  <c r="M139" i="2" s="1"/>
  <c r="L138" i="2"/>
  <c r="K138" i="2"/>
  <c r="C140" i="2"/>
  <c r="F138" i="2"/>
  <c r="E139" i="2"/>
  <c r="H139" i="2" s="1"/>
  <c r="G138" i="2"/>
  <c r="B141" i="2"/>
  <c r="N141" i="2" l="1"/>
  <c r="I141" i="2"/>
  <c r="D141" i="2"/>
  <c r="J140" i="2"/>
  <c r="M140" i="2" s="1"/>
  <c r="L139" i="2"/>
  <c r="K139" i="2"/>
  <c r="C141" i="2"/>
  <c r="E140" i="2"/>
  <c r="H140" i="2" s="1"/>
  <c r="F139" i="2"/>
  <c r="G139" i="2"/>
  <c r="B142" i="2"/>
  <c r="N142" i="2" l="1"/>
  <c r="I142" i="2"/>
  <c r="D142" i="2"/>
  <c r="J141" i="2"/>
  <c r="M141" i="2" s="1"/>
  <c r="K140" i="2"/>
  <c r="L140" i="2"/>
  <c r="C142" i="2"/>
  <c r="F140" i="2"/>
  <c r="G140" i="2"/>
  <c r="E141" i="2"/>
  <c r="H141" i="2" s="1"/>
  <c r="B143" i="2"/>
  <c r="N143" i="2" l="1"/>
  <c r="I143" i="2"/>
  <c r="D143" i="2"/>
  <c r="J142" i="2"/>
  <c r="M142" i="2" s="1"/>
  <c r="K141" i="2"/>
  <c r="L141" i="2"/>
  <c r="C143" i="2"/>
  <c r="G141" i="2"/>
  <c r="F141" i="2"/>
  <c r="E142" i="2"/>
  <c r="H142" i="2" s="1"/>
  <c r="B144" i="2"/>
  <c r="N144" i="2" l="1"/>
  <c r="I144" i="2"/>
  <c r="D144" i="2"/>
  <c r="J143" i="2"/>
  <c r="M143" i="2" s="1"/>
  <c r="L142" i="2"/>
  <c r="K142" i="2"/>
  <c r="C144" i="2"/>
  <c r="F142" i="2"/>
  <c r="G142" i="2"/>
  <c r="E143" i="2"/>
  <c r="H143" i="2" s="1"/>
  <c r="B145" i="2"/>
  <c r="N145" i="2" l="1"/>
  <c r="I145" i="2"/>
  <c r="D145" i="2"/>
  <c r="J144" i="2"/>
  <c r="M144" i="2" s="1"/>
  <c r="K143" i="2"/>
  <c r="L143" i="2"/>
  <c r="C145" i="2"/>
  <c r="G143" i="2"/>
  <c r="F143" i="2"/>
  <c r="E144" i="2"/>
  <c r="H144" i="2" s="1"/>
  <c r="B146" i="2"/>
  <c r="N146" i="2" l="1"/>
  <c r="I146" i="2"/>
  <c r="D146" i="2"/>
  <c r="J145" i="2"/>
  <c r="M145" i="2" s="1"/>
  <c r="L144" i="2"/>
  <c r="K144" i="2"/>
  <c r="C146" i="2"/>
  <c r="F144" i="2"/>
  <c r="G144" i="2"/>
  <c r="E145" i="2"/>
  <c r="H145" i="2" s="1"/>
  <c r="B147" i="2"/>
  <c r="N147" i="2" l="1"/>
  <c r="I147" i="2"/>
  <c r="D147" i="2"/>
  <c r="J146" i="2"/>
  <c r="M146" i="2" s="1"/>
  <c r="L145" i="2"/>
  <c r="K145" i="2"/>
  <c r="C147" i="2"/>
  <c r="F145" i="2"/>
  <c r="G145" i="2"/>
  <c r="E146" i="2"/>
  <c r="H146" i="2" s="1"/>
  <c r="B148" i="2"/>
  <c r="N148" i="2" l="1"/>
  <c r="I148" i="2"/>
  <c r="D148" i="2"/>
  <c r="J147" i="2"/>
  <c r="M147" i="2" s="1"/>
  <c r="K146" i="2"/>
  <c r="L146" i="2"/>
  <c r="E147" i="2"/>
  <c r="H147" i="2" s="1"/>
  <c r="C148" i="2"/>
  <c r="F146" i="2"/>
  <c r="G146" i="2"/>
  <c r="B149" i="2"/>
  <c r="N149" i="2" l="1"/>
  <c r="I149" i="2"/>
  <c r="D149" i="2"/>
  <c r="J148" i="2"/>
  <c r="M148" i="2" s="1"/>
  <c r="L147" i="2"/>
  <c r="K147" i="2"/>
  <c r="F147" i="2"/>
  <c r="G147" i="2"/>
  <c r="E148" i="2"/>
  <c r="H148" i="2" s="1"/>
  <c r="C149" i="2"/>
  <c r="B150" i="2"/>
  <c r="N150" i="2" l="1"/>
  <c r="I150" i="2"/>
  <c r="D150" i="2"/>
  <c r="J149" i="2"/>
  <c r="M149" i="2" s="1"/>
  <c r="L148" i="2"/>
  <c r="K148" i="2"/>
  <c r="F148" i="2"/>
  <c r="G148" i="2"/>
  <c r="C150" i="2"/>
  <c r="E149" i="2"/>
  <c r="H149" i="2" s="1"/>
  <c r="B151" i="2"/>
  <c r="N151" i="2" l="1"/>
  <c r="I151" i="2"/>
  <c r="D151" i="2"/>
  <c r="J150" i="2"/>
  <c r="M150" i="2" s="1"/>
  <c r="L149" i="2"/>
  <c r="K149" i="2"/>
  <c r="F149" i="2"/>
  <c r="C151" i="2"/>
  <c r="G149" i="2"/>
  <c r="E150" i="2"/>
  <c r="H150" i="2" s="1"/>
  <c r="B152" i="2"/>
  <c r="C152" i="2" l="1"/>
  <c r="N152" i="2"/>
  <c r="I152" i="2"/>
  <c r="D152" i="2"/>
  <c r="J151" i="2"/>
  <c r="M151" i="2" s="1"/>
  <c r="K150" i="2"/>
  <c r="L150" i="2"/>
  <c r="G150" i="2"/>
  <c r="F150" i="2"/>
  <c r="E151" i="2"/>
  <c r="H151" i="2" s="1"/>
  <c r="B153" i="2"/>
  <c r="C153" i="2" l="1"/>
  <c r="N153" i="2"/>
  <c r="I153" i="2"/>
  <c r="D153" i="2"/>
  <c r="J153" i="2" s="1"/>
  <c r="E152" i="2"/>
  <c r="H152" i="2" s="1"/>
  <c r="J152" i="2"/>
  <c r="M152" i="2" s="1"/>
  <c r="L151" i="2"/>
  <c r="K151" i="2"/>
  <c r="F151" i="2"/>
  <c r="G151" i="2"/>
  <c r="B154" i="2"/>
  <c r="C154" i="2" l="1"/>
  <c r="N154" i="2"/>
  <c r="I154" i="2"/>
  <c r="D154" i="2"/>
  <c r="J154" i="2" s="1"/>
  <c r="G152" i="2"/>
  <c r="F152" i="2"/>
  <c r="M153" i="2"/>
  <c r="L152" i="2"/>
  <c r="L153" i="2" s="1"/>
  <c r="K152" i="2"/>
  <c r="K153" i="2" s="1"/>
  <c r="E153" i="2"/>
  <c r="H153" i="2" s="1"/>
  <c r="B155" i="2"/>
  <c r="N155" i="2" l="1"/>
  <c r="I155" i="2"/>
  <c r="D155" i="2"/>
  <c r="M154" i="2"/>
  <c r="K154" i="2"/>
  <c r="L154" i="2"/>
  <c r="C155" i="2"/>
  <c r="F153" i="2"/>
  <c r="G153" i="2"/>
  <c r="E154" i="2"/>
  <c r="H154" i="2" s="1"/>
  <c r="B156" i="2"/>
  <c r="N156" i="2" l="1"/>
  <c r="I156" i="2"/>
  <c r="D156" i="2"/>
  <c r="J155" i="2"/>
  <c r="M155" i="2" s="1"/>
  <c r="C156" i="2"/>
  <c r="G154" i="2"/>
  <c r="F154" i="2"/>
  <c r="E155" i="2"/>
  <c r="H155" i="2" s="1"/>
  <c r="B157" i="2"/>
  <c r="N157" i="2" l="1"/>
  <c r="I157" i="2"/>
  <c r="D157" i="2"/>
  <c r="J156" i="2"/>
  <c r="M156" i="2" s="1"/>
  <c r="K155" i="2"/>
  <c r="L155" i="2"/>
  <c r="C157" i="2"/>
  <c r="F155" i="2"/>
  <c r="G155" i="2"/>
  <c r="E156" i="2"/>
  <c r="H156" i="2" s="1"/>
  <c r="B158" i="2"/>
  <c r="N158" i="2" l="1"/>
  <c r="I158" i="2"/>
  <c r="D158" i="2"/>
  <c r="J157" i="2"/>
  <c r="M157" i="2" s="1"/>
  <c r="K156" i="2"/>
  <c r="L156" i="2"/>
  <c r="E157" i="2"/>
  <c r="H157" i="2" s="1"/>
  <c r="C158" i="2"/>
  <c r="G156" i="2"/>
  <c r="F156" i="2"/>
  <c r="B159" i="2"/>
  <c r="C159" i="2"/>
  <c r="N159" i="2" l="1"/>
  <c r="I159" i="2"/>
  <c r="D159" i="2"/>
  <c r="J159" i="2" s="1"/>
  <c r="J158" i="2"/>
  <c r="M158" i="2" s="1"/>
  <c r="F157" i="2"/>
  <c r="L157" i="2"/>
  <c r="K157" i="2"/>
  <c r="G157" i="2"/>
  <c r="E158" i="2"/>
  <c r="H158" i="2" s="1"/>
  <c r="B160" i="2"/>
  <c r="C160" i="2" l="1"/>
  <c r="N160" i="2"/>
  <c r="I160" i="2"/>
  <c r="D160" i="2"/>
  <c r="M159" i="2"/>
  <c r="K158" i="2"/>
  <c r="K159" i="2" s="1"/>
  <c r="L158" i="2"/>
  <c r="L159" i="2" s="1"/>
  <c r="F158" i="2"/>
  <c r="G158" i="2"/>
  <c r="E159" i="2"/>
  <c r="H159" i="2" s="1"/>
  <c r="B161" i="2"/>
  <c r="N161" i="2" l="1"/>
  <c r="I161" i="2"/>
  <c r="D161" i="2"/>
  <c r="J160" i="2"/>
  <c r="M160" i="2" s="1"/>
  <c r="C161" i="2"/>
  <c r="F159" i="2"/>
  <c r="G159" i="2"/>
  <c r="E160" i="2"/>
  <c r="H160" i="2" s="1"/>
  <c r="B162" i="2"/>
  <c r="N162" i="2" l="1"/>
  <c r="I162" i="2"/>
  <c r="D162" i="2"/>
  <c r="K160" i="2"/>
  <c r="L160" i="2"/>
  <c r="J161" i="2"/>
  <c r="M161" i="2" s="1"/>
  <c r="C162" i="2"/>
  <c r="G160" i="2"/>
  <c r="F160" i="2"/>
  <c r="E161" i="2"/>
  <c r="H161" i="2" s="1"/>
  <c r="B163" i="2"/>
  <c r="N163" i="2" l="1"/>
  <c r="I163" i="2"/>
  <c r="D163" i="2"/>
  <c r="J162" i="2"/>
  <c r="M162" i="2" s="1"/>
  <c r="K161" i="2"/>
  <c r="L161" i="2"/>
  <c r="C163" i="2"/>
  <c r="F161" i="2"/>
  <c r="G161" i="2"/>
  <c r="E162" i="2"/>
  <c r="H162" i="2" s="1"/>
  <c r="B164" i="2"/>
  <c r="N164" i="2" l="1"/>
  <c r="I164" i="2"/>
  <c r="D164" i="2"/>
  <c r="J163" i="2"/>
  <c r="M163" i="2" s="1"/>
  <c r="L162" i="2"/>
  <c r="K162" i="2"/>
  <c r="E163" i="2"/>
  <c r="H163" i="2" s="1"/>
  <c r="C164" i="2"/>
  <c r="F162" i="2"/>
  <c r="G162" i="2"/>
  <c r="B165" i="2"/>
  <c r="C165" i="2" l="1"/>
  <c r="N165" i="2"/>
  <c r="I165" i="2"/>
  <c r="D165" i="2"/>
  <c r="J165" i="2" s="1"/>
  <c r="J164" i="2"/>
  <c r="M164" i="2" s="1"/>
  <c r="G163" i="2"/>
  <c r="F163" i="2"/>
  <c r="K163" i="2"/>
  <c r="L163" i="2"/>
  <c r="E164" i="2"/>
  <c r="H164" i="2" s="1"/>
  <c r="B166" i="2"/>
  <c r="N166" i="2" l="1"/>
  <c r="I166" i="2"/>
  <c r="D166" i="2"/>
  <c r="M165" i="2"/>
  <c r="L164" i="2"/>
  <c r="L165" i="2" s="1"/>
  <c r="K164" i="2"/>
  <c r="K165" i="2" s="1"/>
  <c r="C166" i="2"/>
  <c r="F164" i="2"/>
  <c r="G164" i="2"/>
  <c r="E165" i="2"/>
  <c r="H165" i="2" s="1"/>
  <c r="B167" i="2"/>
  <c r="N167" i="2" l="1"/>
  <c r="I167" i="2"/>
  <c r="D167" i="2"/>
  <c r="J166" i="2"/>
  <c r="M166" i="2" s="1"/>
  <c r="F165" i="2"/>
  <c r="E166" i="2"/>
  <c r="H166" i="2" s="1"/>
  <c r="C167" i="2"/>
  <c r="G165" i="2"/>
  <c r="B168" i="2"/>
  <c r="N168" i="2" l="1"/>
  <c r="I168" i="2"/>
  <c r="D168" i="2"/>
  <c r="J167" i="2"/>
  <c r="M167" i="2" s="1"/>
  <c r="K166" i="2"/>
  <c r="L166" i="2"/>
  <c r="G166" i="2"/>
  <c r="F166" i="2"/>
  <c r="C168" i="2"/>
  <c r="E167" i="2"/>
  <c r="H167" i="2" s="1"/>
  <c r="B169" i="2"/>
  <c r="N169" i="2" l="1"/>
  <c r="I169" i="2"/>
  <c r="D169" i="2"/>
  <c r="J168" i="2"/>
  <c r="M168" i="2" s="1"/>
  <c r="K167" i="2"/>
  <c r="L167" i="2"/>
  <c r="F167" i="2"/>
  <c r="C169" i="2"/>
  <c r="G167" i="2"/>
  <c r="E168" i="2"/>
  <c r="H168" i="2" s="1"/>
  <c r="B170" i="2"/>
  <c r="N170" i="2" l="1"/>
  <c r="I170" i="2"/>
  <c r="D170" i="2"/>
  <c r="J169" i="2"/>
  <c r="M169" i="2" s="1"/>
  <c r="L168" i="2"/>
  <c r="K168" i="2"/>
  <c r="C170" i="2"/>
  <c r="G168" i="2"/>
  <c r="F168" i="2"/>
  <c r="E169" i="2"/>
  <c r="H169" i="2" s="1"/>
  <c r="B171" i="2"/>
  <c r="N171" i="2" l="1"/>
  <c r="I171" i="2"/>
  <c r="D171" i="2"/>
  <c r="J170" i="2"/>
  <c r="M170" i="2" s="1"/>
  <c r="K169" i="2"/>
  <c r="L169" i="2"/>
  <c r="C171" i="2"/>
  <c r="F169" i="2"/>
  <c r="G169" i="2"/>
  <c r="E170" i="2"/>
  <c r="H170" i="2" s="1"/>
  <c r="B172" i="2"/>
  <c r="N172" i="2" l="1"/>
  <c r="I172" i="2"/>
  <c r="D172" i="2"/>
  <c r="J171" i="2"/>
  <c r="L170" i="2"/>
  <c r="K170" i="2"/>
  <c r="C172" i="2"/>
  <c r="F170" i="2"/>
  <c r="G170" i="2"/>
  <c r="E171" i="2"/>
  <c r="H171" i="2" s="1"/>
  <c r="B173" i="2"/>
  <c r="N173" i="2" l="1"/>
  <c r="I173" i="2"/>
  <c r="D173" i="2"/>
  <c r="J172" i="2"/>
  <c r="M171" i="2"/>
  <c r="K171" i="2"/>
  <c r="L171" i="2"/>
  <c r="E172" i="2"/>
  <c r="H172" i="2" s="1"/>
  <c r="C173" i="2"/>
  <c r="F171" i="2"/>
  <c r="G171" i="2"/>
  <c r="B174" i="2"/>
  <c r="N174" i="2" l="1"/>
  <c r="I174" i="2"/>
  <c r="D174" i="2"/>
  <c r="J173" i="2"/>
  <c r="M172" i="2"/>
  <c r="L172" i="2"/>
  <c r="K172" i="2"/>
  <c r="G172" i="2"/>
  <c r="F172" i="2"/>
  <c r="C174" i="2"/>
  <c r="E173" i="2"/>
  <c r="H173" i="2" s="1"/>
  <c r="B175" i="2"/>
  <c r="N175" i="2" l="1"/>
  <c r="I175" i="2"/>
  <c r="D175" i="2"/>
  <c r="M173" i="2"/>
  <c r="J174" i="2"/>
  <c r="K173" i="2"/>
  <c r="L173" i="2"/>
  <c r="F173" i="2"/>
  <c r="C175" i="2"/>
  <c r="E174" i="2"/>
  <c r="H174" i="2" s="1"/>
  <c r="G173" i="2"/>
  <c r="B176" i="2"/>
  <c r="N176" i="2" l="1"/>
  <c r="I176" i="2"/>
  <c r="D176" i="2"/>
  <c r="M174" i="2"/>
  <c r="J175" i="2"/>
  <c r="L174" i="2"/>
  <c r="E175" i="2"/>
  <c r="H175" i="2" s="1"/>
  <c r="K174" i="2"/>
  <c r="C176" i="2"/>
  <c r="F174" i="2"/>
  <c r="G174" i="2"/>
  <c r="B177" i="2"/>
  <c r="N177" i="2" l="1"/>
  <c r="I177" i="2"/>
  <c r="D177" i="2"/>
  <c r="M175" i="2"/>
  <c r="J176" i="2"/>
  <c r="F175" i="2"/>
  <c r="G175" i="2"/>
  <c r="K175" i="2"/>
  <c r="L175" i="2"/>
  <c r="C177" i="2"/>
  <c r="E176" i="2"/>
  <c r="H176" i="2" s="1"/>
  <c r="B178" i="2"/>
  <c r="N178" i="2" l="1"/>
  <c r="I178" i="2"/>
  <c r="D178" i="2"/>
  <c r="M176" i="2"/>
  <c r="J177" i="2"/>
  <c r="L176" i="2"/>
  <c r="K176" i="2"/>
  <c r="C178" i="2"/>
  <c r="F176" i="2"/>
  <c r="E177" i="2"/>
  <c r="H177" i="2" s="1"/>
  <c r="G176" i="2"/>
  <c r="B179" i="2"/>
  <c r="N179" i="2" l="1"/>
  <c r="I179" i="2"/>
  <c r="D179" i="2"/>
  <c r="M177" i="2"/>
  <c r="J178" i="2"/>
  <c r="K177" i="2"/>
  <c r="L177" i="2"/>
  <c r="F177" i="2"/>
  <c r="E178" i="2"/>
  <c r="H178" i="2" s="1"/>
  <c r="C179" i="2"/>
  <c r="G177" i="2"/>
  <c r="B180" i="2"/>
  <c r="N180" i="2" l="1"/>
  <c r="I180" i="2"/>
  <c r="D180" i="2"/>
  <c r="M178" i="2"/>
  <c r="J179" i="2"/>
  <c r="K178" i="2"/>
  <c r="L178" i="2"/>
  <c r="F178" i="2"/>
  <c r="G178" i="2"/>
  <c r="C180" i="2"/>
  <c r="E179" i="2"/>
  <c r="H179" i="2" s="1"/>
  <c r="B181" i="2"/>
  <c r="N181" i="2" l="1"/>
  <c r="I181" i="2"/>
  <c r="D181" i="2"/>
  <c r="M179" i="2"/>
  <c r="J180" i="2"/>
  <c r="K179" i="2"/>
  <c r="L179" i="2"/>
  <c r="F179" i="2"/>
  <c r="C181" i="2"/>
  <c r="G179" i="2"/>
  <c r="E180" i="2"/>
  <c r="H180" i="2" s="1"/>
  <c r="B182" i="2"/>
  <c r="N182" i="2" l="1"/>
  <c r="I182" i="2"/>
  <c r="D182" i="2"/>
  <c r="M180" i="2"/>
  <c r="J181" i="2"/>
  <c r="L180" i="2"/>
  <c r="K180" i="2"/>
  <c r="C182" i="2"/>
  <c r="G180" i="2"/>
  <c r="F180" i="2"/>
  <c r="E181" i="2"/>
  <c r="H181" i="2" s="1"/>
  <c r="B183" i="2"/>
  <c r="N183" i="2" l="1"/>
  <c r="I183" i="2"/>
  <c r="D183" i="2"/>
  <c r="M181" i="2"/>
  <c r="J182" i="2"/>
  <c r="K181" i="2"/>
  <c r="L181" i="2"/>
  <c r="C183" i="2"/>
  <c r="F181" i="2"/>
  <c r="G181" i="2"/>
  <c r="E182" i="2"/>
  <c r="H182" i="2" s="1"/>
  <c r="B184" i="2"/>
  <c r="N184" i="2" l="1"/>
  <c r="I184" i="2"/>
  <c r="D184" i="2"/>
  <c r="M182" i="2"/>
  <c r="J183" i="2"/>
  <c r="L182" i="2"/>
  <c r="K182" i="2"/>
  <c r="C184" i="2"/>
  <c r="G182" i="2"/>
  <c r="F182" i="2"/>
  <c r="E183" i="2"/>
  <c r="H183" i="2" s="1"/>
  <c r="B185" i="2"/>
  <c r="N185" i="2" l="1"/>
  <c r="I185" i="2"/>
  <c r="D185" i="2"/>
  <c r="M183" i="2"/>
  <c r="J184" i="2"/>
  <c r="L183" i="2"/>
  <c r="K183" i="2"/>
  <c r="C185" i="2"/>
  <c r="F183" i="2"/>
  <c r="G183" i="2"/>
  <c r="E184" i="2"/>
  <c r="H184" i="2" s="1"/>
  <c r="B186" i="2"/>
  <c r="N186" i="2" l="1"/>
  <c r="I186" i="2"/>
  <c r="D186" i="2"/>
  <c r="M184" i="2"/>
  <c r="J185" i="2"/>
  <c r="K184" i="2"/>
  <c r="L184" i="2"/>
  <c r="C186" i="2"/>
  <c r="G184" i="2"/>
  <c r="F184" i="2"/>
  <c r="E185" i="2"/>
  <c r="H185" i="2" s="1"/>
  <c r="B187" i="2"/>
  <c r="N187" i="2" l="1"/>
  <c r="I187" i="2"/>
  <c r="D187" i="2"/>
  <c r="M185" i="2"/>
  <c r="J186" i="2"/>
  <c r="L185" i="2"/>
  <c r="K185" i="2"/>
  <c r="C187" i="2"/>
  <c r="F185" i="2"/>
  <c r="G185" i="2"/>
  <c r="E186" i="2"/>
  <c r="H186" i="2" s="1"/>
  <c r="B188" i="2"/>
  <c r="N188" i="2" l="1"/>
  <c r="I188" i="2"/>
  <c r="D188" i="2"/>
  <c r="M186" i="2"/>
  <c r="J187" i="2"/>
  <c r="L186" i="2"/>
  <c r="K186" i="2"/>
  <c r="C188" i="2"/>
  <c r="G186" i="2"/>
  <c r="F186" i="2"/>
  <c r="E187" i="2"/>
  <c r="H187" i="2" s="1"/>
  <c r="B189" i="2"/>
  <c r="N189" i="2" l="1"/>
  <c r="I189" i="2"/>
  <c r="D189" i="2"/>
  <c r="M187" i="2"/>
  <c r="J188" i="2"/>
  <c r="K187" i="2"/>
  <c r="L187" i="2"/>
  <c r="C189" i="2"/>
  <c r="F187" i="2"/>
  <c r="G187" i="2"/>
  <c r="E188" i="2"/>
  <c r="H188" i="2" s="1"/>
  <c r="B190" i="2"/>
  <c r="N190" i="2" l="1"/>
  <c r="I190" i="2"/>
  <c r="D190" i="2"/>
  <c r="M188" i="2"/>
  <c r="J189" i="2"/>
  <c r="K188" i="2"/>
  <c r="L188" i="2"/>
  <c r="C190" i="2"/>
  <c r="G188" i="2"/>
  <c r="F188" i="2"/>
  <c r="E189" i="2"/>
  <c r="H189" i="2" s="1"/>
  <c r="B191" i="2"/>
  <c r="N191" i="2" l="1"/>
  <c r="I191" i="2"/>
  <c r="D191" i="2"/>
  <c r="M189" i="2"/>
  <c r="J190" i="2"/>
  <c r="L189" i="2"/>
  <c r="K189" i="2"/>
  <c r="C191" i="2"/>
  <c r="F189" i="2"/>
  <c r="G189" i="2"/>
  <c r="E190" i="2"/>
  <c r="H190" i="2" s="1"/>
  <c r="B192" i="2"/>
  <c r="N192" i="2" l="1"/>
  <c r="I192" i="2"/>
  <c r="D192" i="2"/>
  <c r="M190" i="2"/>
  <c r="J191" i="2"/>
  <c r="K190" i="2"/>
  <c r="L190" i="2"/>
  <c r="C192" i="2"/>
  <c r="G190" i="2"/>
  <c r="E191" i="2"/>
  <c r="H191" i="2" s="1"/>
  <c r="F190" i="2"/>
  <c r="B193" i="2"/>
  <c r="N193" i="2" l="1"/>
  <c r="I193" i="2"/>
  <c r="D193" i="2"/>
  <c r="J192" i="2"/>
  <c r="M191" i="2"/>
  <c r="L191" i="2"/>
  <c r="K191" i="2"/>
  <c r="C193" i="2"/>
  <c r="F191" i="2"/>
  <c r="G191" i="2"/>
  <c r="E192" i="2"/>
  <c r="H192" i="2" s="1"/>
  <c r="B194" i="2"/>
  <c r="N194" i="2" l="1"/>
  <c r="I194" i="2"/>
  <c r="D194" i="2"/>
  <c r="J193" i="2"/>
  <c r="M192" i="2"/>
  <c r="E193" i="2"/>
  <c r="H193" i="2" s="1"/>
  <c r="K192" i="2"/>
  <c r="L192" i="2"/>
  <c r="C194" i="2"/>
  <c r="F192" i="2"/>
  <c r="G192" i="2"/>
  <c r="B195" i="2"/>
  <c r="N195" i="2" l="1"/>
  <c r="I195" i="2"/>
  <c r="D195" i="2"/>
  <c r="J194" i="2"/>
  <c r="M193" i="2"/>
  <c r="G193" i="2"/>
  <c r="F193" i="2"/>
  <c r="K193" i="2"/>
  <c r="L193" i="2"/>
  <c r="C195" i="2"/>
  <c r="E194" i="2"/>
  <c r="H194" i="2" s="1"/>
  <c r="B196" i="2"/>
  <c r="N196" i="2" l="1"/>
  <c r="I196" i="2"/>
  <c r="D196" i="2"/>
  <c r="M194" i="2"/>
  <c r="J195" i="2"/>
  <c r="L194" i="2"/>
  <c r="K194" i="2"/>
  <c r="F194" i="2"/>
  <c r="C196" i="2"/>
  <c r="G194" i="2"/>
  <c r="E195" i="2"/>
  <c r="H195" i="2" s="1"/>
  <c r="B197" i="2"/>
  <c r="N197" i="2" l="1"/>
  <c r="I197" i="2"/>
  <c r="D197" i="2"/>
  <c r="M195" i="2"/>
  <c r="J196" i="2"/>
  <c r="L195" i="2"/>
  <c r="K195" i="2"/>
  <c r="F195" i="2"/>
  <c r="C197" i="2"/>
  <c r="E196" i="2"/>
  <c r="H196" i="2" s="1"/>
  <c r="G195" i="2"/>
  <c r="B198" i="2"/>
  <c r="N198" i="2" l="1"/>
  <c r="I198" i="2"/>
  <c r="D198" i="2"/>
  <c r="M196" i="2"/>
  <c r="J197" i="2"/>
  <c r="K196" i="2"/>
  <c r="L196" i="2"/>
  <c r="E197" i="2"/>
  <c r="H197" i="2" s="1"/>
  <c r="F196" i="2"/>
  <c r="G196" i="2"/>
  <c r="C198" i="2"/>
  <c r="B199" i="2"/>
  <c r="N199" i="2" l="1"/>
  <c r="I199" i="2"/>
  <c r="D199" i="2"/>
  <c r="M197" i="2"/>
  <c r="J198" i="2"/>
  <c r="K197" i="2"/>
  <c r="L197" i="2"/>
  <c r="G197" i="2"/>
  <c r="F197" i="2"/>
  <c r="C199" i="2"/>
  <c r="E198" i="2"/>
  <c r="H198" i="2" s="1"/>
  <c r="B200" i="2"/>
  <c r="N200" i="2" l="1"/>
  <c r="I200" i="2"/>
  <c r="D200" i="2"/>
  <c r="M198" i="2"/>
  <c r="J199" i="2"/>
  <c r="L198" i="2"/>
  <c r="K198" i="2"/>
  <c r="E199" i="2"/>
  <c r="H199" i="2" s="1"/>
  <c r="F198" i="2"/>
  <c r="C200" i="2"/>
  <c r="G198" i="2"/>
  <c r="B201" i="2"/>
  <c r="N201" i="2" l="1"/>
  <c r="I201" i="2"/>
  <c r="D201" i="2"/>
  <c r="M199" i="2"/>
  <c r="J200" i="2"/>
  <c r="K199" i="2"/>
  <c r="L199" i="2"/>
  <c r="G199" i="2"/>
  <c r="F199" i="2"/>
  <c r="C201" i="2"/>
  <c r="E200" i="2"/>
  <c r="H200" i="2" s="1"/>
  <c r="B202" i="2"/>
  <c r="N202" i="2" l="1"/>
  <c r="I202" i="2"/>
  <c r="D202" i="2"/>
  <c r="M200" i="2"/>
  <c r="J201" i="2"/>
  <c r="L200" i="2"/>
  <c r="K200" i="2"/>
  <c r="C202" i="2"/>
  <c r="F200" i="2"/>
  <c r="G200" i="2"/>
  <c r="E201" i="2"/>
  <c r="H201" i="2" s="1"/>
  <c r="B203" i="2"/>
  <c r="N203" i="2" l="1"/>
  <c r="I203" i="2"/>
  <c r="D203" i="2"/>
  <c r="M201" i="2"/>
  <c r="J202" i="2"/>
  <c r="K201" i="2"/>
  <c r="L201" i="2"/>
  <c r="E202" i="2"/>
  <c r="H202" i="2" s="1"/>
  <c r="C203" i="2"/>
  <c r="G201" i="2"/>
  <c r="F201" i="2"/>
  <c r="B204" i="2"/>
  <c r="N204" i="2" l="1"/>
  <c r="I204" i="2"/>
  <c r="D204" i="2"/>
  <c r="M202" i="2"/>
  <c r="J203" i="2"/>
  <c r="L202" i="2"/>
  <c r="K202" i="2"/>
  <c r="F202" i="2"/>
  <c r="G202" i="2"/>
  <c r="C204" i="2"/>
  <c r="E203" i="2"/>
  <c r="H203" i="2" s="1"/>
  <c r="B205" i="2"/>
  <c r="N205" i="2" l="1"/>
  <c r="I205" i="2"/>
  <c r="D205" i="2"/>
  <c r="M203" i="2"/>
  <c r="J204" i="2"/>
  <c r="K203" i="2"/>
  <c r="L203" i="2"/>
  <c r="C205" i="2"/>
  <c r="F203" i="2"/>
  <c r="E204" i="2"/>
  <c r="H204" i="2" s="1"/>
  <c r="G203" i="2"/>
  <c r="B206" i="2"/>
  <c r="N206" i="2" l="1"/>
  <c r="I206" i="2"/>
  <c r="D206" i="2"/>
  <c r="M204" i="2"/>
  <c r="J205" i="2"/>
  <c r="L204" i="2"/>
  <c r="K204" i="2"/>
  <c r="C206" i="2"/>
  <c r="E205" i="2"/>
  <c r="H205" i="2" s="1"/>
  <c r="G204" i="2"/>
  <c r="F204" i="2"/>
  <c r="B207" i="2"/>
  <c r="N207" i="2" l="1"/>
  <c r="I207" i="2"/>
  <c r="D207" i="2"/>
  <c r="M205" i="2"/>
  <c r="J206" i="2"/>
  <c r="L205" i="2"/>
  <c r="K205" i="2"/>
  <c r="E206" i="2"/>
  <c r="H206" i="2" s="1"/>
  <c r="C207" i="2"/>
  <c r="F205" i="2"/>
  <c r="G205" i="2"/>
  <c r="B208" i="2"/>
  <c r="N208" i="2" l="1"/>
  <c r="I208" i="2"/>
  <c r="D208" i="2"/>
  <c r="M206" i="2"/>
  <c r="J207" i="2"/>
  <c r="L206" i="2"/>
  <c r="K206" i="2"/>
  <c r="G206" i="2"/>
  <c r="F206" i="2"/>
  <c r="C208" i="2"/>
  <c r="E207" i="2"/>
  <c r="H207" i="2" s="1"/>
  <c r="B209" i="2"/>
  <c r="N209" i="2" l="1"/>
  <c r="I209" i="2"/>
  <c r="D209" i="2"/>
  <c r="M207" i="2"/>
  <c r="J208" i="2"/>
  <c r="L207" i="2"/>
  <c r="K207" i="2"/>
  <c r="F207" i="2"/>
  <c r="E208" i="2"/>
  <c r="H208" i="2" s="1"/>
  <c r="C209" i="2"/>
  <c r="G207" i="2"/>
  <c r="B210" i="2"/>
  <c r="N210" i="2" l="1"/>
  <c r="I210" i="2"/>
  <c r="D210" i="2"/>
  <c r="M208" i="2"/>
  <c r="J209" i="2"/>
  <c r="L208" i="2"/>
  <c r="K208" i="2"/>
  <c r="G208" i="2"/>
  <c r="F208" i="2"/>
  <c r="C210" i="2"/>
  <c r="E209" i="2"/>
  <c r="H209" i="2" s="1"/>
  <c r="B211" i="2"/>
  <c r="N211" i="2" l="1"/>
  <c r="I211" i="2"/>
  <c r="D211" i="2"/>
  <c r="J210" i="2"/>
  <c r="L209" i="2"/>
  <c r="M209" i="2"/>
  <c r="K209" i="2"/>
  <c r="C211" i="2"/>
  <c r="F209" i="2"/>
  <c r="G209" i="2"/>
  <c r="E210" i="2"/>
  <c r="H210" i="2" s="1"/>
  <c r="B212" i="2"/>
  <c r="N212" i="2" l="1"/>
  <c r="I212" i="2"/>
  <c r="D212" i="2"/>
  <c r="J211" i="2"/>
  <c r="L210" i="2"/>
  <c r="M210" i="2"/>
  <c r="K210" i="2"/>
  <c r="E211" i="2"/>
  <c r="H211" i="2" s="1"/>
  <c r="G210" i="2"/>
  <c r="C212" i="2"/>
  <c r="F210" i="2"/>
  <c r="B213" i="2"/>
  <c r="N213" i="2" l="1"/>
  <c r="I213" i="2"/>
  <c r="D213" i="2"/>
  <c r="L211" i="2"/>
  <c r="J212" i="2"/>
  <c r="M211" i="2"/>
  <c r="K211" i="2"/>
  <c r="F211" i="2"/>
  <c r="G211" i="2"/>
  <c r="C213" i="2"/>
  <c r="E212" i="2"/>
  <c r="H212" i="2" s="1"/>
  <c r="B214" i="2"/>
  <c r="N214" i="2" l="1"/>
  <c r="I214" i="2"/>
  <c r="D214" i="2"/>
  <c r="L212" i="2"/>
  <c r="J213" i="2"/>
  <c r="K212" i="2"/>
  <c r="M212" i="2"/>
  <c r="C214" i="2"/>
  <c r="F212" i="2"/>
  <c r="G212" i="2"/>
  <c r="E213" i="2"/>
  <c r="H213" i="2" s="1"/>
  <c r="B215" i="2"/>
  <c r="N215" i="2" l="1"/>
  <c r="I215" i="2"/>
  <c r="D215" i="2"/>
  <c r="L213" i="2"/>
  <c r="J214" i="2"/>
  <c r="M213" i="2"/>
  <c r="K213" i="2"/>
  <c r="E214" i="2"/>
  <c r="H214" i="2" s="1"/>
  <c r="C215" i="2"/>
  <c r="G213" i="2"/>
  <c r="F213" i="2"/>
  <c r="B216" i="2"/>
  <c r="C216" i="2" l="1"/>
  <c r="N216" i="2"/>
  <c r="I216" i="2"/>
  <c r="D216" i="2"/>
  <c r="J216" i="2" s="1"/>
  <c r="L214" i="2"/>
  <c r="J215" i="2"/>
  <c r="M214" i="2"/>
  <c r="K214" i="2"/>
  <c r="F214" i="2"/>
  <c r="G214" i="2"/>
  <c r="E215" i="2"/>
  <c r="H215" i="2" s="1"/>
  <c r="B217" i="2"/>
  <c r="L215" i="2" l="1"/>
  <c r="N217" i="2"/>
  <c r="I217" i="2"/>
  <c r="D217" i="2"/>
  <c r="M215" i="2"/>
  <c r="M216" i="2" s="1"/>
  <c r="L216" i="2"/>
  <c r="K215" i="2"/>
  <c r="K216" i="2" s="1"/>
  <c r="F215" i="2"/>
  <c r="C217" i="2"/>
  <c r="G215" i="2"/>
  <c r="E216" i="2"/>
  <c r="H216" i="2" s="1"/>
  <c r="B218" i="2"/>
  <c r="N218" i="2" l="1"/>
  <c r="I218" i="2"/>
  <c r="D218" i="2"/>
  <c r="J217" i="2"/>
  <c r="L217" i="2" s="1"/>
  <c r="C218" i="2"/>
  <c r="G216" i="2"/>
  <c r="F216" i="2"/>
  <c r="E217" i="2"/>
  <c r="H217" i="2" s="1"/>
  <c r="B219" i="2"/>
  <c r="N219" i="2" l="1"/>
  <c r="I219" i="2"/>
  <c r="D219" i="2"/>
  <c r="J218" i="2"/>
  <c r="L218" i="2" s="1"/>
  <c r="M217" i="2"/>
  <c r="K217" i="2"/>
  <c r="C219" i="2"/>
  <c r="F217" i="2"/>
  <c r="G217" i="2"/>
  <c r="E218" i="2"/>
  <c r="H218" i="2" s="1"/>
  <c r="B220" i="2"/>
  <c r="N220" i="2" l="1"/>
  <c r="I220" i="2"/>
  <c r="D220" i="2"/>
  <c r="J219" i="2"/>
  <c r="M218" i="2"/>
  <c r="K218" i="2"/>
  <c r="C220" i="2"/>
  <c r="G218" i="2"/>
  <c r="F218" i="2"/>
  <c r="E219" i="2"/>
  <c r="H219" i="2" s="1"/>
  <c r="B221" i="2"/>
  <c r="N221" i="2" l="1"/>
  <c r="I221" i="2"/>
  <c r="D221" i="2"/>
  <c r="J220" i="2"/>
  <c r="K219" i="2"/>
  <c r="M219" i="2"/>
  <c r="L219" i="2"/>
  <c r="C221" i="2"/>
  <c r="F219" i="2"/>
  <c r="G219" i="2"/>
  <c r="E220" i="2"/>
  <c r="H220" i="2" s="1"/>
  <c r="B222" i="2"/>
  <c r="N222" i="2" l="1"/>
  <c r="I222" i="2"/>
  <c r="D222" i="2"/>
  <c r="J221" i="2"/>
  <c r="K220" i="2"/>
  <c r="M220" i="2"/>
  <c r="L220" i="2"/>
  <c r="C222" i="2"/>
  <c r="G220" i="2"/>
  <c r="E221" i="2"/>
  <c r="H221" i="2" s="1"/>
  <c r="F220" i="2"/>
  <c r="B223" i="2"/>
  <c r="N223" i="2" l="1"/>
  <c r="I223" i="2"/>
  <c r="D223" i="2"/>
  <c r="J222" i="2"/>
  <c r="K221" i="2"/>
  <c r="M221" i="2"/>
  <c r="L221" i="2"/>
  <c r="E222" i="2"/>
  <c r="H222" i="2" s="1"/>
  <c r="C223" i="2"/>
  <c r="F221" i="2"/>
  <c r="G221" i="2"/>
  <c r="B224" i="2"/>
  <c r="N224" i="2" l="1"/>
  <c r="I224" i="2"/>
  <c r="D224" i="2"/>
  <c r="J223" i="2"/>
  <c r="L222" i="2"/>
  <c r="M222" i="2"/>
  <c r="K222" i="2"/>
  <c r="G222" i="2"/>
  <c r="E223" i="2"/>
  <c r="H223" i="2" s="1"/>
  <c r="F222" i="2"/>
  <c r="C224" i="2"/>
  <c r="B225" i="2"/>
  <c r="C225" i="2" l="1"/>
  <c r="N225" i="2"/>
  <c r="I225" i="2"/>
  <c r="D225" i="2"/>
  <c r="J225" i="2" s="1"/>
  <c r="L223" i="2"/>
  <c r="J224" i="2"/>
  <c r="M223" i="2"/>
  <c r="K223" i="2"/>
  <c r="G223" i="2"/>
  <c r="F223" i="2"/>
  <c r="E224" i="2"/>
  <c r="H224" i="2" s="1"/>
  <c r="B226" i="2"/>
  <c r="N226" i="2" l="1"/>
  <c r="I226" i="2"/>
  <c r="D226" i="2"/>
  <c r="L224" i="2"/>
  <c r="L225" i="2" s="1"/>
  <c r="M224" i="2"/>
  <c r="M225" i="2" s="1"/>
  <c r="F224" i="2"/>
  <c r="K224" i="2"/>
  <c r="K225" i="2" s="1"/>
  <c r="G224" i="2"/>
  <c r="C226" i="2"/>
  <c r="E225" i="2"/>
  <c r="B227" i="2"/>
  <c r="N227" i="2" l="1"/>
  <c r="I227" i="2"/>
  <c r="D227" i="2"/>
  <c r="J226" i="2"/>
  <c r="L226" i="2" s="1"/>
  <c r="F225" i="2"/>
  <c r="H225" i="2"/>
  <c r="C227" i="2"/>
  <c r="G225" i="2"/>
  <c r="E226" i="2"/>
  <c r="B228" i="2"/>
  <c r="N228" i="2" l="1"/>
  <c r="I228" i="2"/>
  <c r="D228" i="2"/>
  <c r="J227" i="2"/>
  <c r="L227" i="2" s="1"/>
  <c r="H226" i="2"/>
  <c r="M226" i="2"/>
  <c r="K226" i="2"/>
  <c r="C228" i="2"/>
  <c r="G226" i="2"/>
  <c r="F226" i="2"/>
  <c r="E227" i="2"/>
  <c r="B229" i="2"/>
  <c r="N229" i="2" l="1"/>
  <c r="I229" i="2"/>
  <c r="D229" i="2"/>
  <c r="J228" i="2"/>
  <c r="L228" i="2" s="1"/>
  <c r="M227" i="2"/>
  <c r="H227" i="2"/>
  <c r="K227" i="2"/>
  <c r="C229" i="2"/>
  <c r="F227" i="2"/>
  <c r="G227" i="2"/>
  <c r="E228" i="2"/>
  <c r="B230" i="2"/>
  <c r="N230" i="2" l="1"/>
  <c r="I230" i="2"/>
  <c r="D230" i="2"/>
  <c r="J229" i="2"/>
  <c r="H228" i="2"/>
  <c r="M228" i="2"/>
  <c r="K228" i="2"/>
  <c r="C230" i="2"/>
  <c r="E229" i="2"/>
  <c r="G228" i="2"/>
  <c r="F228" i="2"/>
  <c r="B231" i="2"/>
  <c r="N231" i="2" l="1"/>
  <c r="I231" i="2"/>
  <c r="D231" i="2"/>
  <c r="J230" i="2"/>
  <c r="L229" i="2"/>
  <c r="M229" i="2"/>
  <c r="H229" i="2"/>
  <c r="K229" i="2"/>
  <c r="C231" i="2"/>
  <c r="F229" i="2"/>
  <c r="G229" i="2"/>
  <c r="E230" i="2"/>
  <c r="B232" i="2"/>
  <c r="N232" i="2" l="1"/>
  <c r="I232" i="2"/>
  <c r="D232" i="2"/>
  <c r="L230" i="2"/>
  <c r="J231" i="2"/>
  <c r="H230" i="2"/>
  <c r="M230" i="2"/>
  <c r="K230" i="2"/>
  <c r="E231" i="2"/>
  <c r="C232" i="2"/>
  <c r="G230" i="2"/>
  <c r="F230" i="2"/>
  <c r="B233" i="2"/>
  <c r="N233" i="2" l="1"/>
  <c r="I233" i="2"/>
  <c r="D233" i="2"/>
  <c r="L231" i="2"/>
  <c r="H231" i="2"/>
  <c r="J232" i="2"/>
  <c r="M231" i="2"/>
  <c r="K231" i="2"/>
  <c r="F231" i="2"/>
  <c r="G231" i="2"/>
  <c r="C233" i="2"/>
  <c r="E232" i="2"/>
  <c r="B234" i="2"/>
  <c r="N234" i="2" l="1"/>
  <c r="I234" i="2"/>
  <c r="D234" i="2"/>
  <c r="L232" i="2"/>
  <c r="H232" i="2"/>
  <c r="J233" i="2"/>
  <c r="M232" i="2"/>
  <c r="K232" i="2"/>
  <c r="F232" i="2"/>
  <c r="C234" i="2"/>
  <c r="G232" i="2"/>
  <c r="E233" i="2"/>
  <c r="B235" i="2"/>
  <c r="N235" i="2" l="1"/>
  <c r="I235" i="2"/>
  <c r="D235" i="2"/>
  <c r="L233" i="2"/>
  <c r="H233" i="2"/>
  <c r="J234" i="2"/>
  <c r="K233" i="2"/>
  <c r="M233" i="2"/>
  <c r="C235" i="2"/>
  <c r="G233" i="2"/>
  <c r="F233" i="2"/>
  <c r="E234" i="2"/>
  <c r="B236" i="2"/>
  <c r="N236" i="2" l="1"/>
  <c r="I236" i="2"/>
  <c r="D236" i="2"/>
  <c r="L234" i="2"/>
  <c r="H234" i="2"/>
  <c r="J235" i="2"/>
  <c r="M234" i="2"/>
  <c r="K234" i="2"/>
  <c r="G234" i="2"/>
  <c r="C236" i="2"/>
  <c r="F234" i="2"/>
  <c r="E235" i="2"/>
  <c r="B237" i="2"/>
  <c r="N237" i="2" l="1"/>
  <c r="I237" i="2"/>
  <c r="D237" i="2"/>
  <c r="L235" i="2"/>
  <c r="H235" i="2"/>
  <c r="J236" i="2"/>
  <c r="M235" i="2"/>
  <c r="K235" i="2"/>
  <c r="F235" i="2"/>
  <c r="C237" i="2"/>
  <c r="G235" i="2"/>
  <c r="E236" i="2"/>
  <c r="B238" i="2"/>
  <c r="N238" i="2" l="1"/>
  <c r="I238" i="2"/>
  <c r="D238" i="2"/>
  <c r="L236" i="2"/>
  <c r="H236" i="2"/>
  <c r="J237" i="2"/>
  <c r="M236" i="2"/>
  <c r="K236" i="2"/>
  <c r="C238" i="2"/>
  <c r="G236" i="2"/>
  <c r="F236" i="2"/>
  <c r="E237" i="2"/>
  <c r="B239" i="2"/>
  <c r="N239" i="2" l="1"/>
  <c r="I239" i="2"/>
  <c r="D239" i="2"/>
  <c r="H237" i="2"/>
  <c r="J238" i="2"/>
  <c r="M237" i="2"/>
  <c r="K237" i="2"/>
  <c r="L237" i="2"/>
  <c r="C239" i="2"/>
  <c r="F237" i="2"/>
  <c r="G237" i="2"/>
  <c r="E238" i="2"/>
  <c r="H238" i="2" s="1"/>
  <c r="B240" i="2"/>
  <c r="N240" i="2" l="1"/>
  <c r="I240" i="2"/>
  <c r="D240" i="2"/>
  <c r="J239" i="2"/>
  <c r="M238" i="2"/>
  <c r="K238" i="2"/>
  <c r="L238" i="2"/>
  <c r="C240" i="2"/>
  <c r="G238" i="2"/>
  <c r="F238" i="2"/>
  <c r="E239" i="2"/>
  <c r="H239" i="2" s="1"/>
  <c r="B241" i="2"/>
  <c r="N241" i="2" l="1"/>
  <c r="I241" i="2"/>
  <c r="D241" i="2"/>
  <c r="M239" i="2"/>
  <c r="J240" i="2"/>
  <c r="L239" i="2"/>
  <c r="K239" i="2"/>
  <c r="C241" i="2"/>
  <c r="F239" i="2"/>
  <c r="G239" i="2"/>
  <c r="E240" i="2"/>
  <c r="H240" i="2" s="1"/>
  <c r="B242" i="2"/>
  <c r="N242" i="2" l="1"/>
  <c r="I242" i="2"/>
  <c r="D242" i="2"/>
  <c r="M240" i="2"/>
  <c r="J241" i="2"/>
  <c r="L240" i="2"/>
  <c r="K240" i="2"/>
  <c r="C242" i="2"/>
  <c r="G240" i="2"/>
  <c r="F240" i="2"/>
  <c r="E241" i="2"/>
  <c r="H241" i="2" s="1"/>
  <c r="B243" i="2"/>
  <c r="N243" i="2" l="1"/>
  <c r="I243" i="2"/>
  <c r="D243" i="2"/>
  <c r="M241" i="2"/>
  <c r="J242" i="2"/>
  <c r="K241" i="2"/>
  <c r="L241" i="2"/>
  <c r="C243" i="2"/>
  <c r="F241" i="2"/>
  <c r="E242" i="2"/>
  <c r="H242" i="2" s="1"/>
  <c r="G241" i="2"/>
  <c r="B244" i="2"/>
  <c r="N244" i="2" l="1"/>
  <c r="I244" i="2"/>
  <c r="D244" i="2"/>
  <c r="M242" i="2"/>
  <c r="J243" i="2"/>
  <c r="L242" i="2"/>
  <c r="K242" i="2"/>
  <c r="C244" i="2"/>
  <c r="E243" i="2"/>
  <c r="H243" i="2" s="1"/>
  <c r="F242" i="2"/>
  <c r="G242" i="2"/>
  <c r="B245" i="2"/>
  <c r="N245" i="2" l="1"/>
  <c r="I245" i="2"/>
  <c r="D245" i="2"/>
  <c r="M243" i="2"/>
  <c r="J244" i="2"/>
  <c r="K243" i="2"/>
  <c r="L243" i="2"/>
  <c r="F243" i="2"/>
  <c r="C245" i="2"/>
  <c r="G243" i="2"/>
  <c r="E244" i="2"/>
  <c r="H244" i="2" s="1"/>
  <c r="B246" i="2"/>
  <c r="N246" i="2" l="1"/>
  <c r="I246" i="2"/>
  <c r="D246" i="2"/>
  <c r="M244" i="2"/>
  <c r="J245" i="2"/>
  <c r="L244" i="2"/>
  <c r="K244" i="2"/>
  <c r="C246" i="2"/>
  <c r="F244" i="2"/>
  <c r="E245" i="2"/>
  <c r="H245" i="2" s="1"/>
  <c r="G244" i="2"/>
  <c r="B247" i="2"/>
  <c r="N247" i="2" l="1"/>
  <c r="I247" i="2"/>
  <c r="D247" i="2"/>
  <c r="M245" i="2"/>
  <c r="J246" i="2"/>
  <c r="L245" i="2"/>
  <c r="K245" i="2"/>
  <c r="G245" i="2"/>
  <c r="C247" i="2"/>
  <c r="F245" i="2"/>
  <c r="E246" i="2"/>
  <c r="H246" i="2" s="1"/>
  <c r="B248" i="2"/>
  <c r="N248" i="2" l="1"/>
  <c r="I248" i="2"/>
  <c r="D248" i="2"/>
  <c r="M246" i="2"/>
  <c r="J247" i="2"/>
  <c r="K246" i="2"/>
  <c r="L246" i="2"/>
  <c r="C248" i="2"/>
  <c r="F246" i="2"/>
  <c r="E247" i="2"/>
  <c r="H247" i="2" s="1"/>
  <c r="G246" i="2"/>
  <c r="B249" i="2"/>
  <c r="N249" i="2" l="1"/>
  <c r="I249" i="2"/>
  <c r="D249" i="2"/>
  <c r="M247" i="2"/>
  <c r="J248" i="2"/>
  <c r="K247" i="2"/>
  <c r="L247" i="2"/>
  <c r="E248" i="2"/>
  <c r="H248" i="2" s="1"/>
  <c r="C249" i="2"/>
  <c r="F247" i="2"/>
  <c r="G247" i="2"/>
  <c r="B250" i="2"/>
  <c r="N250" i="2" l="1"/>
  <c r="I250" i="2"/>
  <c r="D250" i="2"/>
  <c r="M248" i="2"/>
  <c r="J249" i="2"/>
  <c r="L248" i="2"/>
  <c r="K248" i="2"/>
  <c r="G248" i="2"/>
  <c r="F248" i="2"/>
  <c r="C250" i="2"/>
  <c r="E249" i="2"/>
  <c r="H249" i="2" s="1"/>
  <c r="B251" i="2"/>
  <c r="N251" i="2" l="1"/>
  <c r="I251" i="2"/>
  <c r="D251" i="2"/>
  <c r="M249" i="2"/>
  <c r="J250" i="2"/>
  <c r="K249" i="2"/>
  <c r="L249" i="2"/>
  <c r="F249" i="2"/>
  <c r="C251" i="2"/>
  <c r="E250" i="2"/>
  <c r="H250" i="2" s="1"/>
  <c r="G249" i="2"/>
  <c r="B252" i="2"/>
  <c r="N252" i="2" l="1"/>
  <c r="I252" i="2"/>
  <c r="D252" i="2"/>
  <c r="M250" i="2"/>
  <c r="J251" i="2"/>
  <c r="L250" i="2"/>
  <c r="K250" i="2"/>
  <c r="G250" i="2"/>
  <c r="C252" i="2"/>
  <c r="F250" i="2"/>
  <c r="E251" i="2"/>
  <c r="H251" i="2" s="1"/>
  <c r="B253" i="2"/>
  <c r="C253" i="2" l="1"/>
  <c r="N253" i="2"/>
  <c r="I253" i="2"/>
  <c r="D253" i="2"/>
  <c r="J253" i="2" s="1"/>
  <c r="M251" i="2"/>
  <c r="J252" i="2"/>
  <c r="M252" i="2" s="1"/>
  <c r="K251" i="2"/>
  <c r="L251" i="2"/>
  <c r="F251" i="2"/>
  <c r="E252" i="2"/>
  <c r="H252" i="2" s="1"/>
  <c r="G251" i="2"/>
  <c r="B254" i="2"/>
  <c r="C254" i="2"/>
  <c r="N254" i="2" l="1"/>
  <c r="I254" i="2"/>
  <c r="D254" i="2"/>
  <c r="J254" i="2" s="1"/>
  <c r="M253" i="2"/>
  <c r="L252" i="2"/>
  <c r="L253" i="2" s="1"/>
  <c r="K252" i="2"/>
  <c r="K253" i="2" s="1"/>
  <c r="E253" i="2"/>
  <c r="H253" i="2" s="1"/>
  <c r="F252" i="2"/>
  <c r="G252" i="2"/>
  <c r="B255" i="2"/>
  <c r="C255" i="2"/>
  <c r="N255" i="2" l="1"/>
  <c r="I255" i="2"/>
  <c r="D255" i="2"/>
  <c r="M254" i="2"/>
  <c r="K254" i="2"/>
  <c r="L254" i="2"/>
  <c r="F253" i="2"/>
  <c r="G253" i="2"/>
  <c r="E254" i="2"/>
  <c r="H254" i="2" s="1"/>
  <c r="B256" i="2"/>
  <c r="C256" i="2" l="1"/>
  <c r="N256" i="2"/>
  <c r="I256" i="2"/>
  <c r="D256" i="2"/>
  <c r="J256" i="2" s="1"/>
  <c r="E255" i="2"/>
  <c r="H255" i="2" s="1"/>
  <c r="J255" i="2"/>
  <c r="M255" i="2" s="1"/>
  <c r="F254" i="2"/>
  <c r="G254" i="2"/>
  <c r="B257" i="2"/>
  <c r="C257" i="2" l="1"/>
  <c r="N257" i="2"/>
  <c r="I257" i="2"/>
  <c r="D257" i="2"/>
  <c r="G255" i="2"/>
  <c r="F255" i="2"/>
  <c r="M256" i="2"/>
  <c r="K255" i="2"/>
  <c r="K256" i="2" s="1"/>
  <c r="L255" i="2"/>
  <c r="L256" i="2" s="1"/>
  <c r="E256" i="2"/>
  <c r="H256" i="2" s="1"/>
  <c r="B258" i="2"/>
  <c r="N258" i="2" l="1"/>
  <c r="I258" i="2"/>
  <c r="D258" i="2"/>
  <c r="J257" i="2"/>
  <c r="M257" i="2" s="1"/>
  <c r="F256" i="2"/>
  <c r="C258" i="2"/>
  <c r="E257" i="2"/>
  <c r="H257" i="2" s="1"/>
  <c r="G256" i="2"/>
  <c r="B259" i="2"/>
  <c r="N259" i="2" l="1"/>
  <c r="I259" i="2"/>
  <c r="D259" i="2"/>
  <c r="J258" i="2"/>
  <c r="K257" i="2"/>
  <c r="L257" i="2"/>
  <c r="G257" i="2"/>
  <c r="C259" i="2"/>
  <c r="F257" i="2"/>
  <c r="E258" i="2"/>
  <c r="H258" i="2" s="1"/>
  <c r="B260" i="2"/>
  <c r="N260" i="2" l="1"/>
  <c r="I260" i="2"/>
  <c r="D260" i="2"/>
  <c r="J259" i="2"/>
  <c r="L258" i="2"/>
  <c r="M258" i="2"/>
  <c r="K258" i="2"/>
  <c r="C260" i="2"/>
  <c r="F258" i="2"/>
  <c r="G258" i="2"/>
  <c r="E259" i="2"/>
  <c r="H259" i="2" s="1"/>
  <c r="B261" i="2"/>
  <c r="N261" i="2" l="1"/>
  <c r="I261" i="2"/>
  <c r="D261" i="2"/>
  <c r="J260" i="2"/>
  <c r="M259" i="2"/>
  <c r="L259" i="2"/>
  <c r="K259" i="2"/>
  <c r="C261" i="2"/>
  <c r="F259" i="2"/>
  <c r="E260" i="2"/>
  <c r="H260" i="2" s="1"/>
  <c r="G259" i="2"/>
  <c r="B262" i="2"/>
  <c r="N262" i="2" l="1"/>
  <c r="I262" i="2"/>
  <c r="D262" i="2"/>
  <c r="J261" i="2"/>
  <c r="M260" i="2"/>
  <c r="L260" i="2"/>
  <c r="K260" i="2"/>
  <c r="C262" i="2"/>
  <c r="G260" i="2"/>
  <c r="F260" i="2"/>
  <c r="E261" i="2"/>
  <c r="H261" i="2" s="1"/>
  <c r="B263" i="2"/>
  <c r="N263" i="2" l="1"/>
  <c r="I263" i="2"/>
  <c r="D263" i="2"/>
  <c r="M261" i="2"/>
  <c r="J262" i="2"/>
  <c r="L261" i="2"/>
  <c r="K261" i="2"/>
  <c r="C263" i="2"/>
  <c r="F261" i="2"/>
  <c r="G261" i="2"/>
  <c r="E262" i="2"/>
  <c r="H262" i="2" s="1"/>
  <c r="B264" i="2"/>
  <c r="N264" i="2" l="1"/>
  <c r="I264" i="2"/>
  <c r="D264" i="2"/>
  <c r="M262" i="2"/>
  <c r="J263" i="2"/>
  <c r="L262" i="2"/>
  <c r="K262" i="2"/>
  <c r="C264" i="2"/>
  <c r="G262" i="2"/>
  <c r="F262" i="2"/>
  <c r="E263" i="2"/>
  <c r="H263" i="2" s="1"/>
  <c r="B265" i="2"/>
  <c r="N265" i="2" l="1"/>
  <c r="I265" i="2"/>
  <c r="D265" i="2"/>
  <c r="M263" i="2"/>
  <c r="J264" i="2"/>
  <c r="L263" i="2"/>
  <c r="K263" i="2"/>
  <c r="E264" i="2"/>
  <c r="H264" i="2" s="1"/>
  <c r="C265" i="2"/>
  <c r="F263" i="2"/>
  <c r="G263" i="2"/>
  <c r="B266" i="2"/>
  <c r="N266" i="2" l="1"/>
  <c r="I266" i="2"/>
  <c r="D266" i="2"/>
  <c r="M264" i="2"/>
  <c r="J265" i="2"/>
  <c r="L264" i="2"/>
  <c r="K264" i="2"/>
  <c r="G264" i="2"/>
  <c r="F264" i="2"/>
  <c r="C266" i="2"/>
  <c r="E265" i="2"/>
  <c r="H265" i="2" s="1"/>
  <c r="B267" i="2"/>
  <c r="N267" i="2" l="1"/>
  <c r="I267" i="2"/>
  <c r="D267" i="2"/>
  <c r="M265" i="2"/>
  <c r="J266" i="2"/>
  <c r="L265" i="2"/>
  <c r="K265" i="2"/>
  <c r="C267" i="2"/>
  <c r="G265" i="2"/>
  <c r="F265" i="2"/>
  <c r="E266" i="2"/>
  <c r="H266" i="2" s="1"/>
  <c r="B268" i="2"/>
  <c r="N268" i="2" l="1"/>
  <c r="I268" i="2"/>
  <c r="D268" i="2"/>
  <c r="L266" i="2"/>
  <c r="J267" i="2"/>
  <c r="M266" i="2"/>
  <c r="K266" i="2"/>
  <c r="E267" i="2"/>
  <c r="H267" i="2" s="1"/>
  <c r="C268" i="2"/>
  <c r="F266" i="2"/>
  <c r="G266" i="2"/>
  <c r="B269" i="2"/>
  <c r="N269" i="2" l="1"/>
  <c r="I269" i="2"/>
  <c r="D269" i="2"/>
  <c r="L267" i="2"/>
  <c r="J268" i="2"/>
  <c r="M267" i="2"/>
  <c r="K267" i="2"/>
  <c r="G267" i="2"/>
  <c r="F267" i="2"/>
  <c r="C269" i="2"/>
  <c r="E268" i="2"/>
  <c r="H268" i="2" s="1"/>
  <c r="B270" i="2"/>
  <c r="N270" i="2" l="1"/>
  <c r="I270" i="2"/>
  <c r="D270" i="2"/>
  <c r="L268" i="2"/>
  <c r="J269" i="2"/>
  <c r="M268" i="2"/>
  <c r="K268" i="2"/>
  <c r="F268" i="2"/>
  <c r="C270" i="2"/>
  <c r="G268" i="2"/>
  <c r="E269" i="2"/>
  <c r="H269" i="2" s="1"/>
  <c r="B271" i="2"/>
  <c r="N271" i="2" l="1"/>
  <c r="I271" i="2"/>
  <c r="D271" i="2"/>
  <c r="L269" i="2"/>
  <c r="J270" i="2"/>
  <c r="M269" i="2"/>
  <c r="K269" i="2"/>
  <c r="C271" i="2"/>
  <c r="G269" i="2"/>
  <c r="F269" i="2"/>
  <c r="E270" i="2"/>
  <c r="H270" i="2" s="1"/>
  <c r="B272" i="2"/>
  <c r="N272" i="2" l="1"/>
  <c r="I272" i="2"/>
  <c r="D272" i="2"/>
  <c r="L270" i="2"/>
  <c r="J271" i="2"/>
  <c r="M270" i="2"/>
  <c r="K270" i="2"/>
  <c r="G270" i="2"/>
  <c r="C272" i="2"/>
  <c r="F270" i="2"/>
  <c r="E271" i="2"/>
  <c r="H271" i="2" s="1"/>
  <c r="B273" i="2"/>
  <c r="N273" i="2" l="1"/>
  <c r="I273" i="2"/>
  <c r="D273" i="2"/>
  <c r="L271" i="2"/>
  <c r="J272" i="2"/>
  <c r="M271" i="2"/>
  <c r="K271" i="2"/>
  <c r="F271" i="2"/>
  <c r="C273" i="2"/>
  <c r="G271" i="2"/>
  <c r="E272" i="2"/>
  <c r="H272" i="2" s="1"/>
  <c r="B274" i="2"/>
  <c r="N274" i="2" l="1"/>
  <c r="I274" i="2"/>
  <c r="D274" i="2"/>
  <c r="L272" i="2"/>
  <c r="J273" i="2"/>
  <c r="M272" i="2"/>
  <c r="K272" i="2"/>
  <c r="C274" i="2"/>
  <c r="G272" i="2"/>
  <c r="F272" i="2"/>
  <c r="E273" i="2"/>
  <c r="H273" i="2" s="1"/>
  <c r="B275" i="2"/>
  <c r="N275" i="2" l="1"/>
  <c r="I275" i="2"/>
  <c r="D275" i="2"/>
  <c r="L273" i="2"/>
  <c r="J274" i="2"/>
  <c r="M273" i="2"/>
  <c r="K273" i="2"/>
  <c r="G273" i="2"/>
  <c r="E274" i="2"/>
  <c r="H274" i="2" s="1"/>
  <c r="F273" i="2"/>
  <c r="C275" i="2"/>
  <c r="B276" i="2"/>
  <c r="N276" i="2" l="1"/>
  <c r="I276" i="2"/>
  <c r="D276" i="2"/>
  <c r="L274" i="2"/>
  <c r="J275" i="2"/>
  <c r="M274" i="2"/>
  <c r="K274" i="2"/>
  <c r="G274" i="2"/>
  <c r="F274" i="2"/>
  <c r="C276" i="2"/>
  <c r="E275" i="2"/>
  <c r="H275" i="2" s="1"/>
  <c r="B277" i="2"/>
  <c r="N277" i="2" l="1"/>
  <c r="I277" i="2"/>
  <c r="D277" i="2"/>
  <c r="L275" i="2"/>
  <c r="J276" i="2"/>
  <c r="K275" i="2"/>
  <c r="M275" i="2"/>
  <c r="F275" i="2"/>
  <c r="C277" i="2"/>
  <c r="G275" i="2"/>
  <c r="E276" i="2"/>
  <c r="H276" i="2" s="1"/>
  <c r="B278" i="2"/>
  <c r="N278" i="2" l="1"/>
  <c r="I278" i="2"/>
  <c r="D278" i="2"/>
  <c r="L276" i="2"/>
  <c r="J277" i="2"/>
  <c r="M276" i="2"/>
  <c r="K276" i="2"/>
  <c r="C278" i="2"/>
  <c r="G276" i="2"/>
  <c r="F276" i="2"/>
  <c r="E277" i="2"/>
  <c r="H277" i="2" s="1"/>
  <c r="B279" i="2"/>
  <c r="N279" i="2" l="1"/>
  <c r="I279" i="2"/>
  <c r="D279" i="2"/>
  <c r="J278" i="2"/>
  <c r="M277" i="2"/>
  <c r="L277" i="2"/>
  <c r="K277" i="2"/>
  <c r="E278" i="2"/>
  <c r="H278" i="2" s="1"/>
  <c r="G277" i="2"/>
  <c r="C279" i="2"/>
  <c r="F277" i="2"/>
  <c r="B280" i="2"/>
  <c r="N280" i="2" l="1"/>
  <c r="I280" i="2"/>
  <c r="D280" i="2"/>
  <c r="J279" i="2"/>
  <c r="M278" i="2"/>
  <c r="K278" i="2"/>
  <c r="L278" i="2"/>
  <c r="F278" i="2"/>
  <c r="G278" i="2"/>
  <c r="C280" i="2"/>
  <c r="E279" i="2"/>
  <c r="H279" i="2" s="1"/>
  <c r="B281" i="2"/>
  <c r="N281" i="2" l="1"/>
  <c r="I281" i="2"/>
  <c r="D281" i="2"/>
  <c r="J280" i="2"/>
  <c r="M279" i="2"/>
  <c r="K279" i="2"/>
  <c r="L279" i="2"/>
  <c r="F279" i="2"/>
  <c r="C281" i="2"/>
  <c r="G279" i="2"/>
  <c r="E280" i="2"/>
  <c r="H280" i="2" s="1"/>
  <c r="B282" i="2"/>
  <c r="N282" i="2" l="1"/>
  <c r="I282" i="2"/>
  <c r="D282" i="2"/>
  <c r="J281" i="2"/>
  <c r="M280" i="2"/>
  <c r="L280" i="2"/>
  <c r="K280" i="2"/>
  <c r="C282" i="2"/>
  <c r="E281" i="2"/>
  <c r="H281" i="2" s="1"/>
  <c r="F280" i="2"/>
  <c r="G280" i="2"/>
  <c r="B283" i="2"/>
  <c r="N283" i="2" l="1"/>
  <c r="I283" i="2"/>
  <c r="D283" i="2"/>
  <c r="M281" i="2"/>
  <c r="J282" i="2"/>
  <c r="K281" i="2"/>
  <c r="L281" i="2"/>
  <c r="C283" i="2"/>
  <c r="F281" i="2"/>
  <c r="G281" i="2"/>
  <c r="E282" i="2"/>
  <c r="H282" i="2" s="1"/>
  <c r="B284" i="2"/>
  <c r="N284" i="2" l="1"/>
  <c r="I284" i="2"/>
  <c r="D284" i="2"/>
  <c r="M282" i="2"/>
  <c r="J283" i="2"/>
  <c r="L282" i="2"/>
  <c r="K282" i="2"/>
  <c r="E283" i="2"/>
  <c r="H283" i="2" s="1"/>
  <c r="C284" i="2"/>
  <c r="F282" i="2"/>
  <c r="G282" i="2"/>
  <c r="B285" i="2"/>
  <c r="N285" i="2" l="1"/>
  <c r="I285" i="2"/>
  <c r="D285" i="2"/>
  <c r="M283" i="2"/>
  <c r="J284" i="2"/>
  <c r="G283" i="2"/>
  <c r="K283" i="2"/>
  <c r="L283" i="2"/>
  <c r="F283" i="2"/>
  <c r="C285" i="2"/>
  <c r="E284" i="2"/>
  <c r="H284" i="2" s="1"/>
  <c r="B286" i="2"/>
  <c r="N286" i="2" l="1"/>
  <c r="I286" i="2"/>
  <c r="D286" i="2"/>
  <c r="M284" i="2"/>
  <c r="J285" i="2"/>
  <c r="K284" i="2"/>
  <c r="L284" i="2"/>
  <c r="F284" i="2"/>
  <c r="C286" i="2"/>
  <c r="G284" i="2"/>
  <c r="E285" i="2"/>
  <c r="H285" i="2" s="1"/>
  <c r="B287" i="2"/>
  <c r="N287" i="2" l="1"/>
  <c r="I287" i="2"/>
  <c r="D287" i="2"/>
  <c r="J287" i="2" s="1"/>
  <c r="M285" i="2"/>
  <c r="J286" i="2"/>
  <c r="K285" i="2"/>
  <c r="E286" i="2"/>
  <c r="H286" i="2" s="1"/>
  <c r="L285" i="2"/>
  <c r="C287" i="2"/>
  <c r="F285" i="2"/>
  <c r="G285" i="2"/>
  <c r="B288" i="2"/>
  <c r="N288" i="2" l="1"/>
  <c r="I288" i="2"/>
  <c r="D288" i="2"/>
  <c r="K286" i="2"/>
  <c r="K287" i="2" s="1"/>
  <c r="M286" i="2"/>
  <c r="G286" i="2"/>
  <c r="F286" i="2"/>
  <c r="L286" i="2"/>
  <c r="C288" i="2"/>
  <c r="E287" i="2"/>
  <c r="H287" i="2" s="1"/>
  <c r="B289" i="2"/>
  <c r="N289" i="2" l="1"/>
  <c r="I289" i="2"/>
  <c r="D289" i="2"/>
  <c r="J288" i="2"/>
  <c r="K288" i="2" s="1"/>
  <c r="M287" i="2"/>
  <c r="L287" i="2"/>
  <c r="C289" i="2"/>
  <c r="F287" i="2"/>
  <c r="E288" i="2"/>
  <c r="H288" i="2" s="1"/>
  <c r="G287" i="2"/>
  <c r="B290" i="2"/>
  <c r="N290" i="2" l="1"/>
  <c r="I290" i="2"/>
  <c r="D290" i="2"/>
  <c r="J289" i="2"/>
  <c r="K289" i="2" s="1"/>
  <c r="M288" i="2"/>
  <c r="L288" i="2"/>
  <c r="C290" i="2"/>
  <c r="G288" i="2"/>
  <c r="F288" i="2"/>
  <c r="E289" i="2"/>
  <c r="H289" i="2" s="1"/>
  <c r="B291" i="2"/>
  <c r="N291" i="2" l="1"/>
  <c r="I291" i="2"/>
  <c r="D291" i="2"/>
  <c r="J290" i="2"/>
  <c r="K290" i="2" s="1"/>
  <c r="M289" i="2"/>
  <c r="L289" i="2"/>
  <c r="C291" i="2"/>
  <c r="F289" i="2"/>
  <c r="G289" i="2"/>
  <c r="E290" i="2"/>
  <c r="H290" i="2" s="1"/>
  <c r="B292" i="2"/>
  <c r="N292" i="2" l="1"/>
  <c r="I292" i="2"/>
  <c r="D292" i="2"/>
  <c r="J292" i="2" s="1"/>
  <c r="J291" i="2"/>
  <c r="M290" i="2"/>
  <c r="L290" i="2"/>
  <c r="C292" i="2"/>
  <c r="G290" i="2"/>
  <c r="F290" i="2"/>
  <c r="E291" i="2"/>
  <c r="H291" i="2" s="1"/>
  <c r="B293" i="2"/>
  <c r="N293" i="2" l="1"/>
  <c r="I293" i="2"/>
  <c r="D293" i="2"/>
  <c r="J293" i="2" s="1"/>
  <c r="K291" i="2"/>
  <c r="K292" i="2" s="1"/>
  <c r="M291" i="2"/>
  <c r="L291" i="2"/>
  <c r="C293" i="2"/>
  <c r="F291" i="2"/>
  <c r="G291" i="2"/>
  <c r="E292" i="2"/>
  <c r="H292" i="2" s="1"/>
  <c r="B294" i="2"/>
  <c r="N294" i="2" l="1"/>
  <c r="I294" i="2"/>
  <c r="D294" i="2"/>
  <c r="J294" i="2" s="1"/>
  <c r="M292" i="2"/>
  <c r="L292" i="2"/>
  <c r="K293" i="2"/>
  <c r="C294" i="2"/>
  <c r="G292" i="2"/>
  <c r="F292" i="2"/>
  <c r="E293" i="2"/>
  <c r="H293" i="2" s="1"/>
  <c r="B295" i="2"/>
  <c r="N295" i="2" l="1"/>
  <c r="I295" i="2"/>
  <c r="D295" i="2"/>
  <c r="M293" i="2"/>
  <c r="L293" i="2"/>
  <c r="K294" i="2"/>
  <c r="C295" i="2"/>
  <c r="F293" i="2"/>
  <c r="G293" i="2"/>
  <c r="E294" i="2"/>
  <c r="H294" i="2" s="1"/>
  <c r="B296" i="2"/>
  <c r="N296" i="2" l="1"/>
  <c r="I296" i="2"/>
  <c r="D296" i="2"/>
  <c r="J296" i="2" s="1"/>
  <c r="J295" i="2"/>
  <c r="K295" i="2" s="1"/>
  <c r="M294" i="2"/>
  <c r="L294" i="2"/>
  <c r="C296" i="2"/>
  <c r="G294" i="2"/>
  <c r="F294" i="2"/>
  <c r="E295" i="2"/>
  <c r="H295" i="2" s="1"/>
  <c r="B297" i="2"/>
  <c r="N297" i="2" l="1"/>
  <c r="I297" i="2"/>
  <c r="D297" i="2"/>
  <c r="M295" i="2"/>
  <c r="L295" i="2"/>
  <c r="K296" i="2"/>
  <c r="C297" i="2"/>
  <c r="F295" i="2"/>
  <c r="G295" i="2"/>
  <c r="E296" i="2"/>
  <c r="H296" i="2" s="1"/>
  <c r="B298" i="2"/>
  <c r="N298" i="2" l="1"/>
  <c r="I298" i="2"/>
  <c r="D298" i="2"/>
  <c r="J298" i="2" s="1"/>
  <c r="J297" i="2"/>
  <c r="K297" i="2" s="1"/>
  <c r="M296" i="2"/>
  <c r="L296" i="2"/>
  <c r="C298" i="2"/>
  <c r="G296" i="2"/>
  <c r="F296" i="2"/>
  <c r="E297" i="2"/>
  <c r="H297" i="2" s="1"/>
  <c r="B299" i="2"/>
  <c r="N299" i="2" l="1"/>
  <c r="I299" i="2"/>
  <c r="D299" i="2"/>
  <c r="J299" i="2" s="1"/>
  <c r="M297" i="2"/>
  <c r="L297" i="2"/>
  <c r="K298" i="2"/>
  <c r="E298" i="2"/>
  <c r="H298" i="2" s="1"/>
  <c r="C299" i="2"/>
  <c r="F297" i="2"/>
  <c r="G297" i="2"/>
  <c r="B300" i="2"/>
  <c r="N300" i="2" l="1"/>
  <c r="I300" i="2"/>
  <c r="D300" i="2"/>
  <c r="M298" i="2"/>
  <c r="L298" i="2"/>
  <c r="K299" i="2"/>
  <c r="G298" i="2"/>
  <c r="F298" i="2"/>
  <c r="C300" i="2"/>
  <c r="E299" i="2"/>
  <c r="H299" i="2" s="1"/>
  <c r="B301" i="2"/>
  <c r="N301" i="2" l="1"/>
  <c r="I301" i="2"/>
  <c r="D301" i="2"/>
  <c r="J301" i="2" s="1"/>
  <c r="J300" i="2"/>
  <c r="K300" i="2" s="1"/>
  <c r="M299" i="2"/>
  <c r="L299" i="2"/>
  <c r="F299" i="2"/>
  <c r="C301" i="2"/>
  <c r="G299" i="2"/>
  <c r="E300" i="2"/>
  <c r="H300" i="2" s="1"/>
  <c r="B302" i="2"/>
  <c r="N302" i="2" l="1"/>
  <c r="I302" i="2"/>
  <c r="D302" i="2"/>
  <c r="M300" i="2"/>
  <c r="L300" i="2"/>
  <c r="K301" i="2"/>
  <c r="C302" i="2"/>
  <c r="G300" i="2"/>
  <c r="F300" i="2"/>
  <c r="E301" i="2"/>
  <c r="H301" i="2" s="1"/>
  <c r="B303" i="2"/>
  <c r="N303" i="2" l="1"/>
  <c r="I303" i="2"/>
  <c r="D303" i="2"/>
  <c r="J303" i="2" s="1"/>
  <c r="J302" i="2"/>
  <c r="K302" i="2" s="1"/>
  <c r="M301" i="2"/>
  <c r="L301" i="2"/>
  <c r="C303" i="2"/>
  <c r="F301" i="2"/>
  <c r="G301" i="2"/>
  <c r="E302" i="2"/>
  <c r="H302" i="2" s="1"/>
  <c r="B304" i="2"/>
  <c r="N304" i="2" l="1"/>
  <c r="I304" i="2"/>
  <c r="D304" i="2"/>
  <c r="M302" i="2"/>
  <c r="L302" i="2"/>
  <c r="K303" i="2"/>
  <c r="C304" i="2"/>
  <c r="G302" i="2"/>
  <c r="F302" i="2"/>
  <c r="E303" i="2"/>
  <c r="H303" i="2" s="1"/>
  <c r="B305" i="2"/>
  <c r="N305" i="2" l="1"/>
  <c r="I305" i="2"/>
  <c r="D305" i="2"/>
  <c r="J305" i="2" s="1"/>
  <c r="J304" i="2"/>
  <c r="K304" i="2" s="1"/>
  <c r="M303" i="2"/>
  <c r="L303" i="2"/>
  <c r="C305" i="2"/>
  <c r="F303" i="2"/>
  <c r="G303" i="2"/>
  <c r="E304" i="2"/>
  <c r="H304" i="2" s="1"/>
  <c r="B306" i="2"/>
  <c r="N306" i="2" l="1"/>
  <c r="I306" i="2"/>
  <c r="D306" i="2"/>
  <c r="M304" i="2"/>
  <c r="L304" i="2"/>
  <c r="K305" i="2"/>
  <c r="C306" i="2"/>
  <c r="G304" i="2"/>
  <c r="E305" i="2"/>
  <c r="H305" i="2" s="1"/>
  <c r="F304" i="2"/>
  <c r="B307" i="2"/>
  <c r="N307" i="2" l="1"/>
  <c r="I307" i="2"/>
  <c r="D307" i="2"/>
  <c r="J307" i="2" s="1"/>
  <c r="J306" i="2"/>
  <c r="K306" i="2" s="1"/>
  <c r="M305" i="2"/>
  <c r="L305" i="2"/>
  <c r="C307" i="2"/>
  <c r="F305" i="2"/>
  <c r="G305" i="2"/>
  <c r="E306" i="2"/>
  <c r="H306" i="2" s="1"/>
  <c r="B308" i="2"/>
  <c r="N308" i="2" l="1"/>
  <c r="I308" i="2"/>
  <c r="D308" i="2"/>
  <c r="M306" i="2"/>
  <c r="L306" i="2"/>
  <c r="K307" i="2"/>
  <c r="C308" i="2"/>
  <c r="F306" i="2"/>
  <c r="G306" i="2"/>
  <c r="E307" i="2"/>
  <c r="H307" i="2" s="1"/>
  <c r="B309" i="2"/>
  <c r="N309" i="2" l="1"/>
  <c r="I309" i="2"/>
  <c r="D309" i="2"/>
  <c r="J308" i="2"/>
  <c r="K308" i="2" s="1"/>
  <c r="M307" i="2"/>
  <c r="L307" i="2"/>
  <c r="C309" i="2"/>
  <c r="G307" i="2"/>
  <c r="F307" i="2"/>
  <c r="E308" i="2"/>
  <c r="H308" i="2" s="1"/>
  <c r="B310" i="2"/>
  <c r="N310" i="2" l="1"/>
  <c r="I310" i="2"/>
  <c r="D310" i="2"/>
  <c r="J310" i="2" s="1"/>
  <c r="J309" i="2"/>
  <c r="K309" i="2" s="1"/>
  <c r="M308" i="2"/>
  <c r="L308" i="2"/>
  <c r="G308" i="2"/>
  <c r="C310" i="2"/>
  <c r="F308" i="2"/>
  <c r="E309" i="2"/>
  <c r="H309" i="2" s="1"/>
  <c r="B311" i="2"/>
  <c r="N311" i="2" l="1"/>
  <c r="I311" i="2"/>
  <c r="D311" i="2"/>
  <c r="M309" i="2"/>
  <c r="L309" i="2"/>
  <c r="K310" i="2"/>
  <c r="C311" i="2"/>
  <c r="F309" i="2"/>
  <c r="G309" i="2"/>
  <c r="E310" i="2"/>
  <c r="H310" i="2" s="1"/>
  <c r="B312" i="2"/>
  <c r="N312" i="2" l="1"/>
  <c r="I312" i="2"/>
  <c r="D312" i="2"/>
  <c r="J312" i="2" s="1"/>
  <c r="J311" i="2"/>
  <c r="K311" i="2" s="1"/>
  <c r="M310" i="2"/>
  <c r="L310" i="2"/>
  <c r="C312" i="2"/>
  <c r="G310" i="2"/>
  <c r="F310" i="2"/>
  <c r="E311" i="2"/>
  <c r="H311" i="2" s="1"/>
  <c r="B313" i="2"/>
  <c r="N313" i="2" l="1"/>
  <c r="I313" i="2"/>
  <c r="D313" i="2"/>
  <c r="M311" i="2"/>
  <c r="L311" i="2"/>
  <c r="K312" i="2"/>
  <c r="C313" i="2"/>
  <c r="G311" i="2"/>
  <c r="F311" i="2"/>
  <c r="E312" i="2"/>
  <c r="H312" i="2" s="1"/>
  <c r="B314" i="2"/>
  <c r="N314" i="2" l="1"/>
  <c r="I314" i="2"/>
  <c r="D314" i="2"/>
  <c r="J313" i="2"/>
  <c r="K313" i="2" s="1"/>
  <c r="M312" i="2"/>
  <c r="L312" i="2"/>
  <c r="E313" i="2"/>
  <c r="H313" i="2" s="1"/>
  <c r="C314" i="2"/>
  <c r="F312" i="2"/>
  <c r="G312" i="2"/>
  <c r="B315" i="2"/>
  <c r="N315" i="2" l="1"/>
  <c r="I315" i="2"/>
  <c r="D315" i="2"/>
  <c r="J314" i="2"/>
  <c r="K314" i="2" s="1"/>
  <c r="M313" i="2"/>
  <c r="L313" i="2"/>
  <c r="G313" i="2"/>
  <c r="F313" i="2"/>
  <c r="C315" i="2"/>
  <c r="E314" i="2"/>
  <c r="H314" i="2" s="1"/>
  <c r="B316" i="2"/>
  <c r="N316" i="2" l="1"/>
  <c r="I316" i="2"/>
  <c r="D316" i="2"/>
  <c r="J315" i="2"/>
  <c r="K315" i="2" s="1"/>
  <c r="M314" i="2"/>
  <c r="L314" i="2"/>
  <c r="G314" i="2"/>
  <c r="F314" i="2"/>
  <c r="C316" i="2"/>
  <c r="E315" i="2"/>
  <c r="H315" i="2" s="1"/>
  <c r="B317" i="2"/>
  <c r="N317" i="2" l="1"/>
  <c r="I317" i="2"/>
  <c r="D317" i="2"/>
  <c r="J317" i="2" s="1"/>
  <c r="J316" i="2"/>
  <c r="K316" i="2" s="1"/>
  <c r="M315" i="2"/>
  <c r="L315" i="2"/>
  <c r="G315" i="2"/>
  <c r="C317" i="2"/>
  <c r="F315" i="2"/>
  <c r="E316" i="2"/>
  <c r="H316" i="2" s="1"/>
  <c r="B318" i="2"/>
  <c r="N318" i="2" l="1"/>
  <c r="I318" i="2"/>
  <c r="D318" i="2"/>
  <c r="M316" i="2"/>
  <c r="L316" i="2"/>
  <c r="K317" i="2"/>
  <c r="C318" i="2"/>
  <c r="G316" i="2"/>
  <c r="F316" i="2"/>
  <c r="E317" i="2"/>
  <c r="H317" i="2" s="1"/>
  <c r="B319" i="2"/>
  <c r="N319" i="2" l="1"/>
  <c r="I319" i="2"/>
  <c r="D319" i="2"/>
  <c r="J318" i="2"/>
  <c r="K318" i="2" s="1"/>
  <c r="M317" i="2"/>
  <c r="L317" i="2"/>
  <c r="C319" i="2"/>
  <c r="F317" i="2"/>
  <c r="G317" i="2"/>
  <c r="E318" i="2"/>
  <c r="H318" i="2" s="1"/>
  <c r="B320" i="2"/>
  <c r="N320" i="2" l="1"/>
  <c r="I320" i="2"/>
  <c r="D320" i="2"/>
  <c r="J320" i="2" s="1"/>
  <c r="J319" i="2"/>
  <c r="K319" i="2" s="1"/>
  <c r="M318" i="2"/>
  <c r="L318" i="2"/>
  <c r="C320" i="2"/>
  <c r="F318" i="2"/>
  <c r="G318" i="2"/>
  <c r="E319" i="2"/>
  <c r="H319" i="2" s="1"/>
  <c r="B321" i="2"/>
  <c r="N321" i="2" l="1"/>
  <c r="I321" i="2"/>
  <c r="D321" i="2"/>
  <c r="M319" i="2"/>
  <c r="L319" i="2"/>
  <c r="K320" i="2"/>
  <c r="C321" i="2"/>
  <c r="F319" i="2"/>
  <c r="G319" i="2"/>
  <c r="E320" i="2"/>
  <c r="H320" i="2" s="1"/>
  <c r="B322" i="2"/>
  <c r="N322" i="2" l="1"/>
  <c r="I322" i="2"/>
  <c r="D322" i="2"/>
  <c r="J322" i="2" s="1"/>
  <c r="J321" i="2"/>
  <c r="K321" i="2" s="1"/>
  <c r="M320" i="2"/>
  <c r="L320" i="2"/>
  <c r="C322" i="2"/>
  <c r="G320" i="2"/>
  <c r="F320" i="2"/>
  <c r="E321" i="2"/>
  <c r="H321" i="2" s="1"/>
  <c r="B323" i="2"/>
  <c r="N323" i="2" l="1"/>
  <c r="I323" i="2"/>
  <c r="D323" i="2"/>
  <c r="M321" i="2"/>
  <c r="L321" i="2"/>
  <c r="K322" i="2"/>
  <c r="C323" i="2"/>
  <c r="G321" i="2"/>
  <c r="F321" i="2"/>
  <c r="E322" i="2"/>
  <c r="H322" i="2" s="1"/>
  <c r="B324" i="2"/>
  <c r="N324" i="2" l="1"/>
  <c r="I324" i="2"/>
  <c r="D324" i="2"/>
  <c r="J323" i="2"/>
  <c r="K323" i="2" s="1"/>
  <c r="M322" i="2"/>
  <c r="L322" i="2"/>
  <c r="G322" i="2"/>
  <c r="F322" i="2"/>
  <c r="C324" i="2"/>
  <c r="E323" i="2"/>
  <c r="H323" i="2" s="1"/>
  <c r="B325" i="2"/>
  <c r="N325" i="2" l="1"/>
  <c r="I325" i="2"/>
  <c r="D325" i="2"/>
  <c r="J325" i="2" s="1"/>
  <c r="J324" i="2"/>
  <c r="K324" i="2" s="1"/>
  <c r="M323" i="2"/>
  <c r="L323" i="2"/>
  <c r="C325" i="2"/>
  <c r="G323" i="2"/>
  <c r="F323" i="2"/>
  <c r="E324" i="2"/>
  <c r="H324" i="2" s="1"/>
  <c r="B326" i="2"/>
  <c r="N326" i="2" l="1"/>
  <c r="I326" i="2"/>
  <c r="D326" i="2"/>
  <c r="M324" i="2"/>
  <c r="L324" i="2"/>
  <c r="K325" i="2"/>
  <c r="C326" i="2"/>
  <c r="F324" i="2"/>
  <c r="G324" i="2"/>
  <c r="E325" i="2"/>
  <c r="H325" i="2" s="1"/>
  <c r="B327" i="2"/>
  <c r="N327" i="2" l="1"/>
  <c r="I327" i="2"/>
  <c r="D327" i="2"/>
  <c r="J326" i="2"/>
  <c r="K326" i="2" s="1"/>
  <c r="M325" i="2"/>
  <c r="L325" i="2"/>
  <c r="G325" i="2"/>
  <c r="C327" i="2"/>
  <c r="F325" i="2"/>
  <c r="E326" i="2"/>
  <c r="H326" i="2" s="1"/>
  <c r="B328" i="2"/>
  <c r="N328" i="2" l="1"/>
  <c r="I328" i="2"/>
  <c r="D328" i="2"/>
  <c r="J328" i="2" s="1"/>
  <c r="J327" i="2"/>
  <c r="K327" i="2" s="1"/>
  <c r="M326" i="2"/>
  <c r="L326" i="2"/>
  <c r="C328" i="2"/>
  <c r="G326" i="2"/>
  <c r="F326" i="2"/>
  <c r="E327" i="2"/>
  <c r="H327" i="2" s="1"/>
  <c r="B329" i="2"/>
  <c r="N329" i="2" l="1"/>
  <c r="I329" i="2"/>
  <c r="D329" i="2"/>
  <c r="M327" i="2"/>
  <c r="L327" i="2"/>
  <c r="K328" i="2"/>
  <c r="C329" i="2"/>
  <c r="G327" i="2"/>
  <c r="F327" i="2"/>
  <c r="E328" i="2"/>
  <c r="H328" i="2" s="1"/>
  <c r="B330" i="2"/>
  <c r="N330" i="2" l="1"/>
  <c r="I330" i="2"/>
  <c r="D330" i="2"/>
  <c r="J330" i="2" s="1"/>
  <c r="J329" i="2"/>
  <c r="K329" i="2" s="1"/>
  <c r="M328" i="2"/>
  <c r="L328" i="2"/>
  <c r="F328" i="2"/>
  <c r="C330" i="2"/>
  <c r="G328" i="2"/>
  <c r="E329" i="2"/>
  <c r="H329" i="2" s="1"/>
  <c r="B331" i="2"/>
  <c r="N331" i="2" l="1"/>
  <c r="I331" i="2"/>
  <c r="D331" i="2"/>
  <c r="M329" i="2"/>
  <c r="L329" i="2"/>
  <c r="K330" i="2"/>
  <c r="C331" i="2"/>
  <c r="G329" i="2"/>
  <c r="F329" i="2"/>
  <c r="E330" i="2"/>
  <c r="H330" i="2" s="1"/>
  <c r="B332" i="2"/>
  <c r="N332" i="2" l="1"/>
  <c r="I332" i="2"/>
  <c r="D332" i="2"/>
  <c r="J332" i="2" s="1"/>
  <c r="J331" i="2"/>
  <c r="K331" i="2" s="1"/>
  <c r="M330" i="2"/>
  <c r="L330" i="2"/>
  <c r="C332" i="2"/>
  <c r="G330" i="2"/>
  <c r="F330" i="2"/>
  <c r="E331" i="2"/>
  <c r="H331" i="2" s="1"/>
  <c r="B333" i="2"/>
  <c r="N333" i="2" l="1"/>
  <c r="I333" i="2"/>
  <c r="D333" i="2"/>
  <c r="M331" i="2"/>
  <c r="L331" i="2"/>
  <c r="K332" i="2"/>
  <c r="C333" i="2"/>
  <c r="G331" i="2"/>
  <c r="F331" i="2"/>
  <c r="E332" i="2"/>
  <c r="H332" i="2" s="1"/>
  <c r="B334" i="2"/>
  <c r="N334" i="2" l="1"/>
  <c r="I334" i="2"/>
  <c r="D334" i="2"/>
  <c r="J334" i="2" s="1"/>
  <c r="J333" i="2"/>
  <c r="K333" i="2" s="1"/>
  <c r="M332" i="2"/>
  <c r="L332" i="2"/>
  <c r="G332" i="2"/>
  <c r="C334" i="2"/>
  <c r="F332" i="2"/>
  <c r="E333" i="2"/>
  <c r="H333" i="2" s="1"/>
  <c r="B335" i="2"/>
  <c r="N335" i="2" l="1"/>
  <c r="I335" i="2"/>
  <c r="D335" i="2"/>
  <c r="J335" i="2" s="1"/>
  <c r="M333" i="2"/>
  <c r="L333" i="2"/>
  <c r="K334" i="2"/>
  <c r="F333" i="2"/>
  <c r="C335" i="2"/>
  <c r="G333" i="2"/>
  <c r="E334" i="2"/>
  <c r="H334" i="2" s="1"/>
  <c r="B336" i="2"/>
  <c r="N336" i="2" l="1"/>
  <c r="I336" i="2"/>
  <c r="D336" i="2"/>
  <c r="M334" i="2"/>
  <c r="L334" i="2"/>
  <c r="K335" i="2"/>
  <c r="C336" i="2"/>
  <c r="F334" i="2"/>
  <c r="G334" i="2"/>
  <c r="E335" i="2"/>
  <c r="H335" i="2" s="1"/>
  <c r="B337" i="2"/>
  <c r="N337" i="2" l="1"/>
  <c r="I337" i="2"/>
  <c r="D337" i="2"/>
  <c r="J336" i="2"/>
  <c r="K336" i="2" s="1"/>
  <c r="M335" i="2"/>
  <c r="L335" i="2"/>
  <c r="C337" i="2"/>
  <c r="G335" i="2"/>
  <c r="F335" i="2"/>
  <c r="E336" i="2"/>
  <c r="H336" i="2" s="1"/>
  <c r="B338" i="2"/>
  <c r="N338" i="2" l="1"/>
  <c r="I338" i="2"/>
  <c r="D338" i="2"/>
  <c r="J338" i="2" s="1"/>
  <c r="J337" i="2"/>
  <c r="K337" i="2" s="1"/>
  <c r="M336" i="2"/>
  <c r="L336" i="2"/>
  <c r="C338" i="2"/>
  <c r="G336" i="2"/>
  <c r="F336" i="2"/>
  <c r="E337" i="2"/>
  <c r="H337" i="2" s="1"/>
  <c r="B339" i="2"/>
  <c r="N339" i="2" l="1"/>
  <c r="I339" i="2"/>
  <c r="D339" i="2"/>
  <c r="M337" i="2"/>
  <c r="L337" i="2"/>
  <c r="K338" i="2"/>
  <c r="C339" i="2"/>
  <c r="G337" i="2"/>
  <c r="F337" i="2"/>
  <c r="E338" i="2"/>
  <c r="H338" i="2" s="1"/>
  <c r="B340" i="2"/>
  <c r="N340" i="2" l="1"/>
  <c r="I340" i="2"/>
  <c r="D340" i="2"/>
  <c r="J340" i="2" s="1"/>
  <c r="J339" i="2"/>
  <c r="K339" i="2" s="1"/>
  <c r="M338" i="2"/>
  <c r="L338" i="2"/>
  <c r="C340" i="2"/>
  <c r="G338" i="2"/>
  <c r="F338" i="2"/>
  <c r="E339" i="2"/>
  <c r="H339" i="2" s="1"/>
  <c r="B341" i="2"/>
  <c r="N341" i="2" l="1"/>
  <c r="I341" i="2"/>
  <c r="D341" i="2"/>
  <c r="M339" i="2"/>
  <c r="L339" i="2"/>
  <c r="K340" i="2"/>
  <c r="C341" i="2"/>
  <c r="E340" i="2"/>
  <c r="H340" i="2" s="1"/>
  <c r="G339" i="2"/>
  <c r="F339" i="2"/>
  <c r="B342" i="2"/>
  <c r="N342" i="2" l="1"/>
  <c r="I342" i="2"/>
  <c r="D342" i="2"/>
  <c r="J342" i="2" s="1"/>
  <c r="J341" i="2"/>
  <c r="K341" i="2" s="1"/>
  <c r="M340" i="2"/>
  <c r="L340" i="2"/>
  <c r="C342" i="2"/>
  <c r="G340" i="2"/>
  <c r="F340" i="2"/>
  <c r="E341" i="2"/>
  <c r="H341" i="2" s="1"/>
  <c r="B343" i="2"/>
  <c r="N343" i="2" l="1"/>
  <c r="I343" i="2"/>
  <c r="D343" i="2"/>
  <c r="J343" i="2" s="1"/>
  <c r="M341" i="2"/>
  <c r="L341" i="2"/>
  <c r="K342" i="2"/>
  <c r="E342" i="2"/>
  <c r="H342" i="2" s="1"/>
  <c r="C343" i="2"/>
  <c r="F341" i="2"/>
  <c r="G341" i="2"/>
  <c r="B344" i="2"/>
  <c r="N344" i="2" l="1"/>
  <c r="I344" i="2"/>
  <c r="D344" i="2"/>
  <c r="J344" i="2" s="1"/>
  <c r="M342" i="2"/>
  <c r="L342" i="2"/>
  <c r="K343" i="2"/>
  <c r="F342" i="2"/>
  <c r="C344" i="2"/>
  <c r="G342" i="2"/>
  <c r="E343" i="2"/>
  <c r="H343" i="2" s="1"/>
  <c r="B345" i="2"/>
  <c r="N345" i="2" l="1"/>
  <c r="I345" i="2"/>
  <c r="D345" i="2"/>
  <c r="J345" i="2" s="1"/>
  <c r="M343" i="2"/>
  <c r="L343" i="2"/>
  <c r="K344" i="2"/>
  <c r="G343" i="2"/>
  <c r="C345" i="2"/>
  <c r="F343" i="2"/>
  <c r="E344" i="2"/>
  <c r="H344" i="2" s="1"/>
  <c r="B346" i="2"/>
  <c r="N346" i="2" l="1"/>
  <c r="I346" i="2"/>
  <c r="D346" i="2"/>
  <c r="M344" i="2"/>
  <c r="L344" i="2"/>
  <c r="K345" i="2"/>
  <c r="C346" i="2"/>
  <c r="G344" i="2"/>
  <c r="F344" i="2"/>
  <c r="E345" i="2"/>
  <c r="H345" i="2" s="1"/>
  <c r="B347" i="2"/>
  <c r="N347" i="2" l="1"/>
  <c r="I347" i="2"/>
  <c r="D347" i="2"/>
  <c r="J347" i="2" s="1"/>
  <c r="J346" i="2"/>
  <c r="K346" i="2" s="1"/>
  <c r="M345" i="2"/>
  <c r="L345" i="2"/>
  <c r="C347" i="2"/>
  <c r="G345" i="2"/>
  <c r="F345" i="2"/>
  <c r="E346" i="2"/>
  <c r="H346" i="2" s="1"/>
  <c r="B348" i="2"/>
  <c r="N348" i="2" l="1"/>
  <c r="I348" i="2"/>
  <c r="D348" i="2"/>
  <c r="M346" i="2"/>
  <c r="L346" i="2"/>
  <c r="K347" i="2"/>
  <c r="C348" i="2"/>
  <c r="G346" i="2"/>
  <c r="F346" i="2"/>
  <c r="E347" i="2"/>
  <c r="H347" i="2" s="1"/>
  <c r="B349" i="2"/>
  <c r="N349" i="2" l="1"/>
  <c r="I349" i="2"/>
  <c r="D349" i="2"/>
  <c r="J349" i="2" s="1"/>
  <c r="J348" i="2"/>
  <c r="K348" i="2" s="1"/>
  <c r="M347" i="2"/>
  <c r="L347" i="2"/>
  <c r="C349" i="2"/>
  <c r="G347" i="2"/>
  <c r="F347" i="2"/>
  <c r="E348" i="2"/>
  <c r="H348" i="2" s="1"/>
  <c r="B350" i="2"/>
  <c r="N350" i="2" l="1"/>
  <c r="I350" i="2"/>
  <c r="D350" i="2"/>
  <c r="J350" i="2" s="1"/>
  <c r="M348" i="2"/>
  <c r="L348" i="2"/>
  <c r="K349" i="2"/>
  <c r="E349" i="2"/>
  <c r="H349" i="2" s="1"/>
  <c r="C350" i="2"/>
  <c r="F348" i="2"/>
  <c r="G348" i="2"/>
  <c r="B351" i="2"/>
  <c r="C351" i="2"/>
  <c r="N351" i="2" l="1"/>
  <c r="I351" i="2"/>
  <c r="D351" i="2"/>
  <c r="J351" i="2" s="1"/>
  <c r="M349" i="2"/>
  <c r="G349" i="2"/>
  <c r="L349" i="2"/>
  <c r="K350" i="2"/>
  <c r="F349" i="2"/>
  <c r="E350" i="2"/>
  <c r="H350" i="2" s="1"/>
  <c r="B352" i="2"/>
  <c r="N352" i="2" l="1"/>
  <c r="I352" i="2"/>
  <c r="D352" i="2"/>
  <c r="J352" i="2" s="1"/>
  <c r="M350" i="2"/>
  <c r="M351" i="2" s="1"/>
  <c r="K351" i="2"/>
  <c r="L350" i="2"/>
  <c r="L351" i="2" s="1"/>
  <c r="C352" i="2"/>
  <c r="F350" i="2"/>
  <c r="G350" i="2"/>
  <c r="E351" i="2"/>
  <c r="H351" i="2" s="1"/>
  <c r="B353" i="2"/>
  <c r="N353" i="2" l="1"/>
  <c r="I353" i="2"/>
  <c r="D353" i="2"/>
  <c r="J353" i="2" s="1"/>
  <c r="K352" i="2"/>
  <c r="C353" i="2"/>
  <c r="E352" i="2"/>
  <c r="H352" i="2" s="1"/>
  <c r="G351" i="2"/>
  <c r="F351" i="2"/>
  <c r="B354" i="2"/>
  <c r="N354" i="2" l="1"/>
  <c r="I354" i="2"/>
  <c r="D354" i="2"/>
  <c r="M352" i="2"/>
  <c r="L352" i="2"/>
  <c r="K353" i="2"/>
  <c r="G352" i="2"/>
  <c r="E353" i="2"/>
  <c r="H353" i="2" s="1"/>
  <c r="C354" i="2"/>
  <c r="F352" i="2"/>
  <c r="B355" i="2"/>
  <c r="C355" i="2" l="1"/>
  <c r="N355" i="2"/>
  <c r="I355" i="2"/>
  <c r="D355" i="2"/>
  <c r="J355" i="2" s="1"/>
  <c r="J354" i="2"/>
  <c r="K354" i="2" s="1"/>
  <c r="M353" i="2"/>
  <c r="L353" i="2"/>
  <c r="G353" i="2"/>
  <c r="F353" i="2"/>
  <c r="E354" i="2"/>
  <c r="H354" i="2" s="1"/>
  <c r="B356" i="2"/>
  <c r="N356" i="2" l="1"/>
  <c r="I356" i="2"/>
  <c r="D356" i="2"/>
  <c r="J356" i="2" s="1"/>
  <c r="M354" i="2"/>
  <c r="M355" i="2" s="1"/>
  <c r="K355" i="2"/>
  <c r="L354" i="2"/>
  <c r="L355" i="2" s="1"/>
  <c r="G354" i="2"/>
  <c r="C356" i="2"/>
  <c r="F354" i="2"/>
  <c r="E355" i="2"/>
  <c r="H355" i="2" s="1"/>
  <c r="B357" i="2"/>
  <c r="N357" i="2" l="1"/>
  <c r="I357" i="2"/>
  <c r="D357" i="2"/>
  <c r="K356" i="2"/>
  <c r="C357" i="2"/>
  <c r="G355" i="2"/>
  <c r="F355" i="2"/>
  <c r="E356" i="2"/>
  <c r="H356" i="2" s="1"/>
  <c r="B358" i="2"/>
  <c r="N358" i="2" l="1"/>
  <c r="I358" i="2"/>
  <c r="D358" i="2"/>
  <c r="J358" i="2" s="1"/>
  <c r="J357" i="2"/>
  <c r="K357" i="2" s="1"/>
  <c r="M356" i="2"/>
  <c r="L356" i="2"/>
  <c r="E357" i="2"/>
  <c r="H357" i="2" s="1"/>
  <c r="C358" i="2"/>
  <c r="G356" i="2"/>
  <c r="F356" i="2"/>
  <c r="B359" i="2"/>
  <c r="C359" i="2" l="1"/>
  <c r="N359" i="2"/>
  <c r="I359" i="2"/>
  <c r="D359" i="2"/>
  <c r="J359" i="2" s="1"/>
  <c r="M357" i="2"/>
  <c r="L357" i="2"/>
  <c r="F357" i="2"/>
  <c r="G357" i="2"/>
  <c r="E358" i="2"/>
  <c r="H358" i="2" s="1"/>
  <c r="B360" i="2"/>
  <c r="N360" i="2" l="1"/>
  <c r="I360" i="2"/>
  <c r="D360" i="2"/>
  <c r="L358" i="2"/>
  <c r="L359" i="2" s="1"/>
  <c r="M358" i="2"/>
  <c r="M359" i="2" s="1"/>
  <c r="K358" i="2"/>
  <c r="K359" i="2" s="1"/>
  <c r="G358" i="2"/>
  <c r="C360" i="2"/>
  <c r="F358" i="2"/>
  <c r="E359" i="2"/>
  <c r="H359" i="2" s="1"/>
  <c r="B361" i="2"/>
  <c r="N361" i="2" l="1"/>
  <c r="I361" i="2"/>
  <c r="D361" i="2"/>
  <c r="J360" i="2"/>
  <c r="L360" i="2" s="1"/>
  <c r="C361" i="2"/>
  <c r="G359" i="2"/>
  <c r="F359" i="2"/>
  <c r="E360" i="2"/>
  <c r="H360" i="2" s="1"/>
  <c r="B362" i="2"/>
  <c r="N362" i="2" l="1"/>
  <c r="I362" i="2"/>
  <c r="D362" i="2"/>
  <c r="J362" i="2" s="1"/>
  <c r="J361" i="2"/>
  <c r="L361" i="2" s="1"/>
  <c r="M360" i="2"/>
  <c r="K360" i="2"/>
  <c r="C362" i="2"/>
  <c r="G360" i="2"/>
  <c r="F360" i="2"/>
  <c r="E361" i="2"/>
  <c r="H361" i="2" s="1"/>
  <c r="B363" i="2"/>
  <c r="N363" i="2" l="1"/>
  <c r="I363" i="2"/>
  <c r="D363" i="2"/>
  <c r="J363" i="2" s="1"/>
  <c r="M361" i="2"/>
  <c r="K361" i="2"/>
  <c r="C363" i="2"/>
  <c r="G361" i="2"/>
  <c r="F361" i="2"/>
  <c r="E362" i="2"/>
  <c r="H362" i="2" s="1"/>
  <c r="B364" i="2"/>
  <c r="N364" i="2" l="1"/>
  <c r="I364" i="2"/>
  <c r="D364" i="2"/>
  <c r="M362" i="2"/>
  <c r="L362" i="2"/>
  <c r="K362" i="2"/>
  <c r="C364" i="2"/>
  <c r="G362" i="2"/>
  <c r="F362" i="2"/>
  <c r="E363" i="2"/>
  <c r="H363" i="2" s="1"/>
  <c r="B365" i="2"/>
  <c r="N365" i="2" l="1"/>
  <c r="I365" i="2"/>
  <c r="D365" i="2"/>
  <c r="J364" i="2"/>
  <c r="M363" i="2"/>
  <c r="L363" i="2"/>
  <c r="K363" i="2"/>
  <c r="C365" i="2"/>
  <c r="G363" i="2"/>
  <c r="F363" i="2"/>
  <c r="E364" i="2"/>
  <c r="H364" i="2" s="1"/>
  <c r="B366" i="2"/>
  <c r="N366" i="2" l="1"/>
  <c r="I366" i="2"/>
  <c r="D366" i="2"/>
  <c r="J366" i="2" s="1"/>
  <c r="M364" i="2"/>
  <c r="J365" i="2"/>
  <c r="L364" i="2"/>
  <c r="K364" i="2"/>
  <c r="C366" i="2"/>
  <c r="G364" i="2"/>
  <c r="F364" i="2"/>
  <c r="E365" i="2"/>
  <c r="H365" i="2" s="1"/>
  <c r="B367" i="2"/>
  <c r="N367" i="2" l="1"/>
  <c r="I367" i="2"/>
  <c r="D367" i="2"/>
  <c r="M365" i="2"/>
  <c r="M366" i="2" s="1"/>
  <c r="L365" i="2"/>
  <c r="K365" i="2"/>
  <c r="C367" i="2"/>
  <c r="G365" i="2"/>
  <c r="F365" i="2"/>
  <c r="E366" i="2"/>
  <c r="H366" i="2" s="1"/>
  <c r="B368" i="2"/>
  <c r="N368" i="2" l="1"/>
  <c r="I368" i="2"/>
  <c r="D368" i="2"/>
  <c r="J368" i="2" s="1"/>
  <c r="J367" i="2"/>
  <c r="M367" i="2" s="1"/>
  <c r="L366" i="2"/>
  <c r="K366" i="2"/>
  <c r="C368" i="2"/>
  <c r="G366" i="2"/>
  <c r="F366" i="2"/>
  <c r="E367" i="2"/>
  <c r="H367" i="2" s="1"/>
  <c r="B369" i="2"/>
  <c r="N369" i="2" l="1"/>
  <c r="I369" i="2"/>
  <c r="D369" i="2"/>
  <c r="J369" i="2" s="1"/>
  <c r="L367" i="2"/>
  <c r="K367" i="2"/>
  <c r="M368" i="2"/>
  <c r="E368" i="2"/>
  <c r="H368" i="2" s="1"/>
  <c r="C369" i="2"/>
  <c r="G367" i="2"/>
  <c r="F367" i="2"/>
  <c r="B370" i="2"/>
  <c r="C370" i="2" l="1"/>
  <c r="N370" i="2"/>
  <c r="I370" i="2"/>
  <c r="D370" i="2"/>
  <c r="J370" i="2" s="1"/>
  <c r="L368" i="2"/>
  <c r="F368" i="2"/>
  <c r="K368" i="2"/>
  <c r="G368" i="2"/>
  <c r="E369" i="2"/>
  <c r="H369" i="2" s="1"/>
  <c r="B371" i="2"/>
  <c r="N371" i="2" l="1"/>
  <c r="I371" i="2"/>
  <c r="D371" i="2"/>
  <c r="L369" i="2"/>
  <c r="L370" i="2" s="1"/>
  <c r="M369" i="2"/>
  <c r="M370" i="2" s="1"/>
  <c r="K369" i="2"/>
  <c r="K370" i="2" s="1"/>
  <c r="F369" i="2"/>
  <c r="G369" i="2"/>
  <c r="C371" i="2"/>
  <c r="E370" i="2"/>
  <c r="H370" i="2" s="1"/>
  <c r="B372" i="2"/>
  <c r="N372" i="2" l="1"/>
  <c r="I372" i="2"/>
  <c r="D372" i="2"/>
  <c r="J372" i="2" s="1"/>
  <c r="J371" i="2"/>
  <c r="M371" i="2" s="1"/>
  <c r="C372" i="2"/>
  <c r="F370" i="2"/>
  <c r="G370" i="2"/>
  <c r="E371" i="2"/>
  <c r="H371" i="2" s="1"/>
  <c r="B373" i="2"/>
  <c r="C373" i="2" l="1"/>
  <c r="N373" i="2"/>
  <c r="I373" i="2"/>
  <c r="D373" i="2"/>
  <c r="J373" i="2" s="1"/>
  <c r="L371" i="2"/>
  <c r="K371" i="2"/>
  <c r="M372" i="2"/>
  <c r="G371" i="2"/>
  <c r="F371" i="2"/>
  <c r="E372" i="2"/>
  <c r="H372" i="2" s="1"/>
  <c r="B374" i="2"/>
  <c r="C374" i="2" l="1"/>
  <c r="N374" i="2"/>
  <c r="I374" i="2"/>
  <c r="D374" i="2"/>
  <c r="J374" i="2" s="1"/>
  <c r="M373" i="2"/>
  <c r="K372" i="2"/>
  <c r="K373" i="2" s="1"/>
  <c r="L372" i="2"/>
  <c r="L373" i="2" s="1"/>
  <c r="F372" i="2"/>
  <c r="G372" i="2"/>
  <c r="E373" i="2"/>
  <c r="H373" i="2" s="1"/>
  <c r="B375" i="2"/>
  <c r="C375" i="2" l="1"/>
  <c r="N375" i="2"/>
  <c r="I375" i="2"/>
  <c r="D375" i="2"/>
  <c r="J375" i="2" s="1"/>
  <c r="M374" i="2"/>
  <c r="L374" i="2"/>
  <c r="K374" i="2"/>
  <c r="F373" i="2"/>
  <c r="G373" i="2"/>
  <c r="E374" i="2"/>
  <c r="H374" i="2" s="1"/>
  <c r="B376" i="2"/>
  <c r="C376" i="2"/>
  <c r="N376" i="2" l="1"/>
  <c r="I376" i="2"/>
  <c r="D376" i="2"/>
  <c r="M375" i="2"/>
  <c r="L375" i="2"/>
  <c r="K375" i="2"/>
  <c r="F374" i="2"/>
  <c r="G374" i="2"/>
  <c r="E375" i="2"/>
  <c r="H375" i="2" s="1"/>
  <c r="B377" i="2"/>
  <c r="C377" i="2" l="1"/>
  <c r="N377" i="2"/>
  <c r="I377" i="2"/>
  <c r="D377" i="2"/>
  <c r="J377" i="2" s="1"/>
  <c r="E376" i="2"/>
  <c r="H376" i="2" s="1"/>
  <c r="J376" i="2"/>
  <c r="L376" i="2" s="1"/>
  <c r="G375" i="2"/>
  <c r="F375" i="2"/>
  <c r="B378" i="2"/>
  <c r="C378" i="2" l="1"/>
  <c r="N378" i="2"/>
  <c r="I378" i="2"/>
  <c r="D378" i="2"/>
  <c r="J378" i="2" s="1"/>
  <c r="F376" i="2"/>
  <c r="G376" i="2"/>
  <c r="M376" i="2"/>
  <c r="M377" i="2" s="1"/>
  <c r="L377" i="2"/>
  <c r="K376" i="2"/>
  <c r="K377" i="2" s="1"/>
  <c r="E377" i="2"/>
  <c r="B379" i="2"/>
  <c r="N379" i="2" l="1"/>
  <c r="I379" i="2"/>
  <c r="D379" i="2"/>
  <c r="F377" i="2"/>
  <c r="H377" i="2"/>
  <c r="M378" i="2"/>
  <c r="L378" i="2"/>
  <c r="K378" i="2"/>
  <c r="C379" i="2"/>
  <c r="G377" i="2"/>
  <c r="E378" i="2"/>
  <c r="B380" i="2"/>
  <c r="C380" i="2" l="1"/>
  <c r="N380" i="2"/>
  <c r="I380" i="2"/>
  <c r="D380" i="2"/>
  <c r="J379" i="2"/>
  <c r="M379" i="2" s="1"/>
  <c r="H378" i="2"/>
  <c r="G378" i="2"/>
  <c r="F378" i="2"/>
  <c r="E379" i="2"/>
  <c r="B381" i="2"/>
  <c r="C381" i="2"/>
  <c r="N381" i="2" l="1"/>
  <c r="I381" i="2"/>
  <c r="D381" i="2"/>
  <c r="J381" i="2" s="1"/>
  <c r="E380" i="2"/>
  <c r="J380" i="2"/>
  <c r="M380" i="2" s="1"/>
  <c r="H379" i="2"/>
  <c r="L379" i="2"/>
  <c r="K379" i="2"/>
  <c r="G379" i="2"/>
  <c r="F379" i="2"/>
  <c r="B382" i="2"/>
  <c r="C382" i="2" l="1"/>
  <c r="N382" i="2"/>
  <c r="I382" i="2"/>
  <c r="D382" i="2"/>
  <c r="F380" i="2"/>
  <c r="H380" i="2"/>
  <c r="G380" i="2"/>
  <c r="M381" i="2"/>
  <c r="K380" i="2"/>
  <c r="K381" i="2" s="1"/>
  <c r="L380" i="2"/>
  <c r="L381" i="2" s="1"/>
  <c r="E381" i="2"/>
  <c r="B383" i="2"/>
  <c r="N383" i="2" l="1"/>
  <c r="I383" i="2"/>
  <c r="D383" i="2"/>
  <c r="J383" i="2" s="1"/>
  <c r="H381" i="2"/>
  <c r="J382" i="2"/>
  <c r="M382" i="2" s="1"/>
  <c r="G381" i="2"/>
  <c r="F381" i="2"/>
  <c r="C383" i="2"/>
  <c r="E382" i="2"/>
  <c r="B384" i="2"/>
  <c r="C384" i="2" l="1"/>
  <c r="N384" i="2"/>
  <c r="I384" i="2"/>
  <c r="D384" i="2"/>
  <c r="J384" i="2" s="1"/>
  <c r="H382" i="2"/>
  <c r="K382" i="2"/>
  <c r="L382" i="2"/>
  <c r="M383" i="2"/>
  <c r="F382" i="2"/>
  <c r="G382" i="2"/>
  <c r="E383" i="2"/>
  <c r="B385" i="2"/>
  <c r="C385" i="2" l="1"/>
  <c r="N385" i="2"/>
  <c r="I385" i="2"/>
  <c r="D385" i="2"/>
  <c r="H383" i="2"/>
  <c r="M384" i="2"/>
  <c r="L383" i="2"/>
  <c r="L384" i="2" s="1"/>
  <c r="K383" i="2"/>
  <c r="K384" i="2" s="1"/>
  <c r="F383" i="2"/>
  <c r="G383" i="2"/>
  <c r="E384" i="2"/>
  <c r="B386" i="2"/>
  <c r="C386" i="2" l="1"/>
  <c r="N386" i="2"/>
  <c r="I386" i="2"/>
  <c r="D386" i="2"/>
  <c r="J386" i="2" s="1"/>
  <c r="H384" i="2"/>
  <c r="E385" i="2"/>
  <c r="J385" i="2"/>
  <c r="M385" i="2" s="1"/>
  <c r="F384" i="2"/>
  <c r="G384" i="2"/>
  <c r="B387" i="2"/>
  <c r="C387" i="2" l="1"/>
  <c r="N387" i="2"/>
  <c r="I387" i="2"/>
  <c r="D387" i="2"/>
  <c r="H385" i="2"/>
  <c r="F385" i="2"/>
  <c r="G385" i="2"/>
  <c r="M386" i="2"/>
  <c r="L385" i="2"/>
  <c r="L386" i="2" s="1"/>
  <c r="K385" i="2"/>
  <c r="K386" i="2" s="1"/>
  <c r="E386" i="2"/>
  <c r="B388" i="2"/>
  <c r="N388" i="2" l="1"/>
  <c r="I388" i="2"/>
  <c r="D388" i="2"/>
  <c r="J388" i="2" s="1"/>
  <c r="H386" i="2"/>
  <c r="J387" i="2"/>
  <c r="M387" i="2" s="1"/>
  <c r="G386" i="2"/>
  <c r="C388" i="2"/>
  <c r="F386" i="2"/>
  <c r="E387" i="2"/>
  <c r="B389" i="2"/>
  <c r="N389" i="2" l="1"/>
  <c r="I389" i="2"/>
  <c r="D389" i="2"/>
  <c r="H387" i="2"/>
  <c r="L387" i="2"/>
  <c r="K387" i="2"/>
  <c r="C389" i="2"/>
  <c r="E388" i="2"/>
  <c r="F387" i="2"/>
  <c r="G387" i="2"/>
  <c r="B390" i="2"/>
  <c r="H388" i="2" l="1"/>
  <c r="N390" i="2"/>
  <c r="I390" i="2"/>
  <c r="D390" i="2"/>
  <c r="J390" i="2" s="1"/>
  <c r="J389" i="2"/>
  <c r="L388" i="2"/>
  <c r="M388" i="2"/>
  <c r="K388" i="2"/>
  <c r="F388" i="2"/>
  <c r="C390" i="2"/>
  <c r="G388" i="2"/>
  <c r="E389" i="2"/>
  <c r="H389" i="2" s="1"/>
  <c r="B391" i="2"/>
  <c r="N391" i="2" l="1"/>
  <c r="I391" i="2"/>
  <c r="D391" i="2"/>
  <c r="M389" i="2"/>
  <c r="L389" i="2"/>
  <c r="K389" i="2"/>
  <c r="C391" i="2"/>
  <c r="E390" i="2"/>
  <c r="H390" i="2" s="1"/>
  <c r="F389" i="2"/>
  <c r="G389" i="2"/>
  <c r="B392" i="2"/>
  <c r="N392" i="2" l="1"/>
  <c r="I392" i="2"/>
  <c r="D392" i="2"/>
  <c r="J392" i="2" s="1"/>
  <c r="J391" i="2"/>
  <c r="M390" i="2"/>
  <c r="L390" i="2"/>
  <c r="K390" i="2"/>
  <c r="C392" i="2"/>
  <c r="F390" i="2"/>
  <c r="G390" i="2"/>
  <c r="E391" i="2"/>
  <c r="H391" i="2" s="1"/>
  <c r="B393" i="2"/>
  <c r="N393" i="2" l="1"/>
  <c r="I393" i="2"/>
  <c r="D393" i="2"/>
  <c r="J393" i="2" s="1"/>
  <c r="M391" i="2"/>
  <c r="M392" i="2" s="1"/>
  <c r="L391" i="2"/>
  <c r="K391" i="2"/>
  <c r="E392" i="2"/>
  <c r="H392" i="2" s="1"/>
  <c r="C393" i="2"/>
  <c r="G391" i="2"/>
  <c r="F391" i="2"/>
  <c r="B394" i="2"/>
  <c r="C394" i="2" l="1"/>
  <c r="N394" i="2"/>
  <c r="I394" i="2"/>
  <c r="D394" i="2"/>
  <c r="J394" i="2" s="1"/>
  <c r="L392" i="2"/>
  <c r="G392" i="2"/>
  <c r="F392" i="2"/>
  <c r="K392" i="2"/>
  <c r="L393" i="2"/>
  <c r="E393" i="2"/>
  <c r="H393" i="2" s="1"/>
  <c r="B395" i="2"/>
  <c r="N395" i="2" l="1"/>
  <c r="I395" i="2"/>
  <c r="D395" i="2"/>
  <c r="M393" i="2"/>
  <c r="M394" i="2" s="1"/>
  <c r="L394" i="2"/>
  <c r="K393" i="2"/>
  <c r="K394" i="2" s="1"/>
  <c r="F393" i="2"/>
  <c r="G393" i="2"/>
  <c r="C395" i="2"/>
  <c r="E394" i="2"/>
  <c r="H394" i="2" s="1"/>
  <c r="B396" i="2"/>
  <c r="C396" i="2"/>
  <c r="N396" i="2" l="1"/>
  <c r="I396" i="2"/>
  <c r="D396" i="2"/>
  <c r="J396" i="2" s="1"/>
  <c r="J395" i="2"/>
  <c r="L395" i="2" s="1"/>
  <c r="F394" i="2"/>
  <c r="G394" i="2"/>
  <c r="E395" i="2"/>
  <c r="H395" i="2" s="1"/>
  <c r="B397" i="2"/>
  <c r="C397" i="2" l="1"/>
  <c r="N397" i="2"/>
  <c r="I397" i="2"/>
  <c r="D397" i="2"/>
  <c r="J397" i="2" s="1"/>
  <c r="M395" i="2"/>
  <c r="M396" i="2" s="1"/>
  <c r="L396" i="2"/>
  <c r="K395" i="2"/>
  <c r="K396" i="2" s="1"/>
  <c r="F395" i="2"/>
  <c r="G395" i="2"/>
  <c r="E396" i="2"/>
  <c r="H396" i="2" s="1"/>
  <c r="B398" i="2"/>
  <c r="C398" i="2" l="1"/>
  <c r="N398" i="2"/>
  <c r="I398" i="2"/>
  <c r="D398" i="2"/>
  <c r="J398" i="2" s="1"/>
  <c r="M397" i="2"/>
  <c r="L397" i="2"/>
  <c r="K397" i="2"/>
  <c r="G396" i="2"/>
  <c r="E397" i="2"/>
  <c r="H397" i="2" s="1"/>
  <c r="F396" i="2"/>
  <c r="B399" i="2"/>
  <c r="C399" i="2"/>
  <c r="N399" i="2" l="1"/>
  <c r="I399" i="2"/>
  <c r="D399" i="2"/>
  <c r="J399" i="2" s="1"/>
  <c r="M398" i="2"/>
  <c r="L398" i="2"/>
  <c r="K398" i="2"/>
  <c r="G397" i="2"/>
  <c r="E398" i="2"/>
  <c r="H398" i="2" s="1"/>
  <c r="F397" i="2"/>
  <c r="B400" i="2"/>
  <c r="C400" i="2" l="1"/>
  <c r="N400" i="2"/>
  <c r="I400" i="2"/>
  <c r="D400" i="2"/>
  <c r="M399" i="2"/>
  <c r="L399" i="2"/>
  <c r="K399" i="2"/>
  <c r="G398" i="2"/>
  <c r="F398" i="2"/>
  <c r="E399" i="2"/>
  <c r="H399" i="2" s="1"/>
  <c r="B401" i="2"/>
  <c r="C401" i="2"/>
  <c r="N401" i="2" l="1"/>
  <c r="I401" i="2"/>
  <c r="D401" i="2"/>
  <c r="J401" i="2" s="1"/>
  <c r="E400" i="2"/>
  <c r="H400" i="2" s="1"/>
  <c r="J400" i="2"/>
  <c r="L400" i="2" s="1"/>
  <c r="G399" i="2"/>
  <c r="F399" i="2"/>
  <c r="B402" i="2"/>
  <c r="C402" i="2" l="1"/>
  <c r="N402" i="2"/>
  <c r="I402" i="2"/>
  <c r="D402" i="2"/>
  <c r="J402" i="2" s="1"/>
  <c r="G400" i="2"/>
  <c r="F400" i="2"/>
  <c r="M400" i="2"/>
  <c r="M401" i="2" s="1"/>
  <c r="L401" i="2"/>
  <c r="K400" i="2"/>
  <c r="K401" i="2" s="1"/>
  <c r="E401" i="2"/>
  <c r="H401" i="2" s="1"/>
  <c r="B403" i="2"/>
  <c r="N403" i="2" l="1"/>
  <c r="I403" i="2"/>
  <c r="D403" i="2"/>
  <c r="M402" i="2"/>
  <c r="K402" i="2"/>
  <c r="L402" i="2"/>
  <c r="G401" i="2"/>
  <c r="F401" i="2"/>
  <c r="C403" i="2"/>
  <c r="E402" i="2"/>
  <c r="H402" i="2" s="1"/>
  <c r="B404" i="2"/>
  <c r="C404" i="2"/>
  <c r="N404" i="2" l="1"/>
  <c r="I404" i="2"/>
  <c r="D404" i="2"/>
  <c r="J403" i="2"/>
  <c r="M403" i="2" s="1"/>
  <c r="G402" i="2"/>
  <c r="F402" i="2"/>
  <c r="E403" i="2"/>
  <c r="H403" i="2" s="1"/>
  <c r="B405" i="2"/>
  <c r="C405" i="2" l="1"/>
  <c r="N405" i="2"/>
  <c r="I405" i="2"/>
  <c r="D405" i="2"/>
  <c r="E404" i="2"/>
  <c r="H404" i="2" s="1"/>
  <c r="J404" i="2"/>
  <c r="M404" i="2" s="1"/>
  <c r="K403" i="2"/>
  <c r="L403" i="2"/>
  <c r="G403" i="2"/>
  <c r="F403" i="2"/>
  <c r="B406" i="2"/>
  <c r="C406" i="2" l="1"/>
  <c r="N406" i="2"/>
  <c r="I406" i="2"/>
  <c r="D406" i="2"/>
  <c r="J406" i="2" s="1"/>
  <c r="F404" i="2"/>
  <c r="G404" i="2"/>
  <c r="E405" i="2"/>
  <c r="H405" i="2" s="1"/>
  <c r="J405" i="2"/>
  <c r="M405" i="2" s="1"/>
  <c r="L404" i="2"/>
  <c r="K404" i="2"/>
  <c r="B407" i="2"/>
  <c r="C407" i="2"/>
  <c r="N407" i="2" l="1"/>
  <c r="I407" i="2"/>
  <c r="D407" i="2"/>
  <c r="J407" i="2" s="1"/>
  <c r="G405" i="2"/>
  <c r="F405" i="2"/>
  <c r="M406" i="2"/>
  <c r="K405" i="2"/>
  <c r="K406" i="2" s="1"/>
  <c r="L405" i="2"/>
  <c r="L406" i="2" s="1"/>
  <c r="E406" i="2"/>
  <c r="H406" i="2" s="1"/>
  <c r="B408" i="2"/>
  <c r="N408" i="2" l="1"/>
  <c r="I408" i="2"/>
  <c r="D408" i="2"/>
  <c r="M407" i="2"/>
  <c r="L407" i="2"/>
  <c r="K407" i="2"/>
  <c r="G406" i="2"/>
  <c r="F406" i="2"/>
  <c r="C408" i="2"/>
  <c r="E407" i="2"/>
  <c r="H407" i="2" s="1"/>
  <c r="B409" i="2"/>
  <c r="C409" i="2" l="1"/>
  <c r="N409" i="2"/>
  <c r="I409" i="2"/>
  <c r="D409" i="2"/>
  <c r="J409" i="2" s="1"/>
  <c r="J408" i="2"/>
  <c r="M408" i="2" s="1"/>
  <c r="G407" i="2"/>
  <c r="F407" i="2"/>
  <c r="E408" i="2"/>
  <c r="H408" i="2" s="1"/>
  <c r="B410" i="2"/>
  <c r="C410" i="2" l="1"/>
  <c r="N410" i="2"/>
  <c r="I410" i="2"/>
  <c r="D410" i="2"/>
  <c r="J410" i="2" s="1"/>
  <c r="M409" i="2"/>
  <c r="L408" i="2"/>
  <c r="L409" i="2" s="1"/>
  <c r="K408" i="2"/>
  <c r="K409" i="2" s="1"/>
  <c r="G408" i="2"/>
  <c r="F408" i="2"/>
  <c r="E409" i="2"/>
  <c r="H409" i="2" s="1"/>
  <c r="B411" i="2"/>
  <c r="C411" i="2"/>
  <c r="N411" i="2" l="1"/>
  <c r="I411" i="2"/>
  <c r="D411" i="2"/>
  <c r="J411" i="2" s="1"/>
  <c r="M410" i="2"/>
  <c r="K410" i="2"/>
  <c r="L410" i="2"/>
  <c r="G409" i="2"/>
  <c r="F409" i="2"/>
  <c r="E410" i="2"/>
  <c r="H410" i="2" s="1"/>
  <c r="B412" i="2"/>
  <c r="C412" i="2" l="1"/>
  <c r="N412" i="2"/>
  <c r="I412" i="2"/>
  <c r="D412" i="2"/>
  <c r="K411" i="2"/>
  <c r="M411" i="2"/>
  <c r="L411" i="2"/>
  <c r="G410" i="2"/>
  <c r="F410" i="2"/>
  <c r="E411" i="2"/>
  <c r="H411" i="2" s="1"/>
  <c r="B413" i="2"/>
  <c r="C413" i="2" l="1"/>
  <c r="N413" i="2"/>
  <c r="I413" i="2"/>
  <c r="D413" i="2"/>
  <c r="J412" i="2"/>
  <c r="K412" i="2" s="1"/>
  <c r="G411" i="2"/>
  <c r="F411" i="2"/>
  <c r="E412" i="2"/>
  <c r="H412" i="2" s="1"/>
  <c r="B414" i="2"/>
  <c r="C414" i="2" l="1"/>
  <c r="N414" i="2"/>
  <c r="I414" i="2"/>
  <c r="D414" i="2"/>
  <c r="L412" i="2"/>
  <c r="M412" i="2"/>
  <c r="J413" i="2"/>
  <c r="K413" i="2" s="1"/>
  <c r="G412" i="2"/>
  <c r="F412" i="2"/>
  <c r="E413" i="2"/>
  <c r="H413" i="2" s="1"/>
  <c r="B415" i="2"/>
  <c r="C415" i="2" l="1"/>
  <c r="N415" i="2"/>
  <c r="I415" i="2"/>
  <c r="D415" i="2"/>
  <c r="J415" i="2" s="1"/>
  <c r="M413" i="2"/>
  <c r="L413" i="2"/>
  <c r="E414" i="2"/>
  <c r="H414" i="2" s="1"/>
  <c r="J414" i="2"/>
  <c r="G413" i="2"/>
  <c r="F413" i="2"/>
  <c r="B416" i="2"/>
  <c r="C416" i="2" l="1"/>
  <c r="N416" i="2"/>
  <c r="I416" i="2"/>
  <c r="D416" i="2"/>
  <c r="M414" i="2"/>
  <c r="M415" i="2" s="1"/>
  <c r="F414" i="2"/>
  <c r="G414" i="2"/>
  <c r="K414" i="2"/>
  <c r="K415" i="2" s="1"/>
  <c r="L414" i="2"/>
  <c r="L415" i="2" s="1"/>
  <c r="E415" i="2"/>
  <c r="H415" i="2" s="1"/>
  <c r="B417" i="2"/>
  <c r="N417" i="2" l="1"/>
  <c r="I417" i="2"/>
  <c r="D417" i="2"/>
  <c r="J416" i="2"/>
  <c r="M416" i="2" s="1"/>
  <c r="F415" i="2"/>
  <c r="G415" i="2"/>
  <c r="C417" i="2"/>
  <c r="E416" i="2"/>
  <c r="H416" i="2" s="1"/>
  <c r="B418" i="2"/>
  <c r="C418" i="2" l="1"/>
  <c r="N418" i="2"/>
  <c r="I418" i="2"/>
  <c r="D418" i="2"/>
  <c r="J418" i="2" s="1"/>
  <c r="K416" i="2"/>
  <c r="L416" i="2"/>
  <c r="J417" i="2"/>
  <c r="G416" i="2"/>
  <c r="F416" i="2"/>
  <c r="E417" i="2"/>
  <c r="H417" i="2" s="1"/>
  <c r="B419" i="2"/>
  <c r="C419" i="2" l="1"/>
  <c r="N419" i="2"/>
  <c r="I419" i="2"/>
  <c r="D419" i="2"/>
  <c r="J419" i="2" s="1"/>
  <c r="K417" i="2"/>
  <c r="K418" i="2" s="1"/>
  <c r="M417" i="2"/>
  <c r="M418" i="2" s="1"/>
  <c r="L417" i="2"/>
  <c r="L418" i="2" s="1"/>
  <c r="F417" i="2"/>
  <c r="G417" i="2"/>
  <c r="E418" i="2"/>
  <c r="H418" i="2" s="1"/>
  <c r="B420" i="2"/>
  <c r="C420" i="2" l="1"/>
  <c r="N420" i="2"/>
  <c r="I420" i="2"/>
  <c r="D420" i="2"/>
  <c r="K419" i="2"/>
  <c r="M419" i="2"/>
  <c r="L419" i="2"/>
  <c r="G418" i="2"/>
  <c r="F418" i="2"/>
  <c r="E419" i="2"/>
  <c r="H419" i="2" s="1"/>
  <c r="B421" i="2"/>
  <c r="C421" i="2" l="1"/>
  <c r="N421" i="2"/>
  <c r="I421" i="2"/>
  <c r="D421" i="2"/>
  <c r="J421" i="2" s="1"/>
  <c r="E420" i="2"/>
  <c r="H420" i="2" s="1"/>
  <c r="J420" i="2"/>
  <c r="M420" i="2" s="1"/>
  <c r="G419" i="2"/>
  <c r="F419" i="2"/>
  <c r="B422" i="2"/>
  <c r="C422" i="2" l="1"/>
  <c r="N422" i="2"/>
  <c r="I422" i="2"/>
  <c r="D422" i="2"/>
  <c r="F420" i="2"/>
  <c r="G420" i="2"/>
  <c r="M421" i="2"/>
  <c r="K420" i="2"/>
  <c r="K421" i="2" s="1"/>
  <c r="L420" i="2"/>
  <c r="L421" i="2" s="1"/>
  <c r="E421" i="2"/>
  <c r="H421" i="2" s="1"/>
  <c r="B423" i="2"/>
  <c r="C423" i="2" l="1"/>
  <c r="N423" i="2"/>
  <c r="I423" i="2"/>
  <c r="D423" i="2"/>
  <c r="J422" i="2"/>
  <c r="M422" i="2" s="1"/>
  <c r="F421" i="2"/>
  <c r="G421" i="2"/>
  <c r="E422" i="2"/>
  <c r="H422" i="2" s="1"/>
  <c r="B424" i="2"/>
  <c r="N424" i="2" l="1"/>
  <c r="I424" i="2"/>
  <c r="D424" i="2"/>
  <c r="J424" i="2" s="1"/>
  <c r="K422" i="2"/>
  <c r="L422" i="2"/>
  <c r="J423" i="2"/>
  <c r="M423" i="2" s="1"/>
  <c r="G422" i="2"/>
  <c r="C424" i="2"/>
  <c r="F422" i="2"/>
  <c r="E423" i="2"/>
  <c r="H423" i="2" s="1"/>
  <c r="B425" i="2"/>
  <c r="N425" i="2" l="1"/>
  <c r="I425" i="2"/>
  <c r="D425" i="2"/>
  <c r="J425" i="2" s="1"/>
  <c r="K423" i="2"/>
  <c r="L423" i="2"/>
  <c r="C425" i="2"/>
  <c r="G423" i="2"/>
  <c r="F423" i="2"/>
  <c r="E424" i="2"/>
  <c r="H424" i="2" s="1"/>
  <c r="B426" i="2"/>
  <c r="N426" i="2" l="1"/>
  <c r="I426" i="2"/>
  <c r="D426" i="2"/>
  <c r="J426" i="2" s="1"/>
  <c r="K424" i="2"/>
  <c r="K425" i="2" s="1"/>
  <c r="M424" i="2"/>
  <c r="L424" i="2"/>
  <c r="C426" i="2"/>
  <c r="F424" i="2"/>
  <c r="G424" i="2"/>
  <c r="E425" i="2"/>
  <c r="H425" i="2" s="1"/>
  <c r="B427" i="2"/>
  <c r="N427" i="2" l="1"/>
  <c r="I427" i="2"/>
  <c r="D427" i="2"/>
  <c r="M425" i="2"/>
  <c r="L425" i="2"/>
  <c r="K426" i="2"/>
  <c r="C427" i="2"/>
  <c r="F425" i="2"/>
  <c r="G425" i="2"/>
  <c r="E426" i="2"/>
  <c r="H426" i="2" s="1"/>
  <c r="B428" i="2"/>
  <c r="N428" i="2" l="1"/>
  <c r="I428" i="2"/>
  <c r="D428" i="2"/>
  <c r="J427" i="2"/>
  <c r="K427" i="2" s="1"/>
  <c r="M426" i="2"/>
  <c r="L426" i="2"/>
  <c r="C428" i="2"/>
  <c r="G426" i="2"/>
  <c r="F426" i="2"/>
  <c r="E427" i="2"/>
  <c r="H427" i="2" s="1"/>
  <c r="B429" i="2"/>
  <c r="N429" i="2" l="1"/>
  <c r="I429" i="2"/>
  <c r="D429" i="2"/>
  <c r="J428" i="2"/>
  <c r="K428" i="2" s="1"/>
  <c r="L427" i="2"/>
  <c r="M427" i="2"/>
  <c r="E428" i="2"/>
  <c r="H428" i="2" s="1"/>
  <c r="C429" i="2"/>
  <c r="G427" i="2"/>
  <c r="F427" i="2"/>
  <c r="B430" i="2"/>
  <c r="C430" i="2" l="1"/>
  <c r="N430" i="2"/>
  <c r="I430" i="2"/>
  <c r="D430" i="2"/>
  <c r="J430" i="2" s="1"/>
  <c r="J429" i="2"/>
  <c r="K429" i="2" s="1"/>
  <c r="M428" i="2"/>
  <c r="L428" i="2"/>
  <c r="G428" i="2"/>
  <c r="F428" i="2"/>
  <c r="E429" i="2"/>
  <c r="H429" i="2" s="1"/>
  <c r="B431" i="2"/>
  <c r="N431" i="2" l="1"/>
  <c r="I431" i="2"/>
  <c r="D431" i="2"/>
  <c r="M429" i="2"/>
  <c r="M430" i="2" s="1"/>
  <c r="K430" i="2"/>
  <c r="L429" i="2"/>
  <c r="L430" i="2" s="1"/>
  <c r="F429" i="2"/>
  <c r="G429" i="2"/>
  <c r="C431" i="2"/>
  <c r="E430" i="2"/>
  <c r="H430" i="2" s="1"/>
  <c r="B432" i="2"/>
  <c r="N432" i="2" l="1"/>
  <c r="I432" i="2"/>
  <c r="D432" i="2"/>
  <c r="J432" i="2" s="1"/>
  <c r="J431" i="2"/>
  <c r="M431" i="2" s="1"/>
  <c r="C432" i="2"/>
  <c r="G430" i="2"/>
  <c r="F430" i="2"/>
  <c r="E431" i="2"/>
  <c r="H431" i="2" s="1"/>
  <c r="B433" i="2"/>
  <c r="N433" i="2" l="1"/>
  <c r="I433" i="2"/>
  <c r="D433" i="2"/>
  <c r="K431" i="2"/>
  <c r="L431" i="2"/>
  <c r="M432" i="2"/>
  <c r="C433" i="2"/>
  <c r="G431" i="2"/>
  <c r="F431" i="2"/>
  <c r="E432" i="2"/>
  <c r="H432" i="2" s="1"/>
  <c r="B434" i="2"/>
  <c r="N434" i="2" l="1"/>
  <c r="I434" i="2"/>
  <c r="D434" i="2"/>
  <c r="J433" i="2"/>
  <c r="M433" i="2" s="1"/>
  <c r="L432" i="2"/>
  <c r="K432" i="2"/>
  <c r="E433" i="2"/>
  <c r="H433" i="2" s="1"/>
  <c r="C434" i="2"/>
  <c r="F432" i="2"/>
  <c r="G432" i="2"/>
  <c r="B435" i="2"/>
  <c r="C435" i="2" l="1"/>
  <c r="N435" i="2"/>
  <c r="I435" i="2"/>
  <c r="D435" i="2"/>
  <c r="J435" i="2" s="1"/>
  <c r="J434" i="2"/>
  <c r="M434" i="2" s="1"/>
  <c r="K433" i="2"/>
  <c r="L433" i="2"/>
  <c r="G433" i="2"/>
  <c r="F433" i="2"/>
  <c r="E434" i="2"/>
  <c r="H434" i="2" s="1"/>
  <c r="B436" i="2"/>
  <c r="N436" i="2" l="1"/>
  <c r="I436" i="2"/>
  <c r="D436" i="2"/>
  <c r="M435" i="2"/>
  <c r="L434" i="2"/>
  <c r="L435" i="2" s="1"/>
  <c r="K434" i="2"/>
  <c r="K435" i="2" s="1"/>
  <c r="F434" i="2"/>
  <c r="G434" i="2"/>
  <c r="C436" i="2"/>
  <c r="E435" i="2"/>
  <c r="H435" i="2" s="1"/>
  <c r="B437" i="2"/>
  <c r="C437" i="2" l="1"/>
  <c r="N437" i="2"/>
  <c r="I437" i="2"/>
  <c r="D437" i="2"/>
  <c r="J436" i="2"/>
  <c r="M436" i="2" s="1"/>
  <c r="E436" i="2"/>
  <c r="H436" i="2" s="1"/>
  <c r="F435" i="2"/>
  <c r="G435" i="2"/>
  <c r="B438" i="2"/>
  <c r="C438" i="2"/>
  <c r="N438" i="2" l="1"/>
  <c r="I438" i="2"/>
  <c r="D438" i="2"/>
  <c r="J438" i="2" s="1"/>
  <c r="E437" i="2"/>
  <c r="H437" i="2" s="1"/>
  <c r="J437" i="2"/>
  <c r="M437" i="2" s="1"/>
  <c r="L436" i="2"/>
  <c r="K436" i="2"/>
  <c r="G436" i="2"/>
  <c r="F436" i="2"/>
  <c r="B439" i="2"/>
  <c r="N439" i="2" l="1"/>
  <c r="I439" i="2"/>
  <c r="D439" i="2"/>
  <c r="F437" i="2"/>
  <c r="G437" i="2"/>
  <c r="M438" i="2"/>
  <c r="K437" i="2"/>
  <c r="K438" i="2" s="1"/>
  <c r="L437" i="2"/>
  <c r="L438" i="2" s="1"/>
  <c r="C439" i="2"/>
  <c r="E438" i="2"/>
  <c r="H438" i="2" s="1"/>
  <c r="B440" i="2"/>
  <c r="C440" i="2" l="1"/>
  <c r="N440" i="2"/>
  <c r="I440" i="2"/>
  <c r="D440" i="2"/>
  <c r="J440" i="2" s="1"/>
  <c r="J439" i="2"/>
  <c r="M439" i="2" s="1"/>
  <c r="F438" i="2"/>
  <c r="G438" i="2"/>
  <c r="E439" i="2"/>
  <c r="H439" i="2" s="1"/>
  <c r="B441" i="2"/>
  <c r="N441" i="2" l="1"/>
  <c r="I441" i="2"/>
  <c r="D441" i="2"/>
  <c r="M440" i="2"/>
  <c r="K439" i="2"/>
  <c r="K440" i="2" s="1"/>
  <c r="L439" i="2"/>
  <c r="L440" i="2" s="1"/>
  <c r="C441" i="2"/>
  <c r="F439" i="2"/>
  <c r="G439" i="2"/>
  <c r="E440" i="2"/>
  <c r="H440" i="2" s="1"/>
  <c r="B442" i="2"/>
  <c r="N442" i="2" l="1"/>
  <c r="I442" i="2"/>
  <c r="D442" i="2"/>
  <c r="J442" i="2" s="1"/>
  <c r="J441" i="2"/>
  <c r="M441" i="2" s="1"/>
  <c r="C442" i="2"/>
  <c r="F440" i="2"/>
  <c r="G440" i="2"/>
  <c r="E441" i="2"/>
  <c r="H441" i="2" s="1"/>
  <c r="B443" i="2"/>
  <c r="N443" i="2" l="1"/>
  <c r="I443" i="2"/>
  <c r="D443" i="2"/>
  <c r="K441" i="2"/>
  <c r="L441" i="2"/>
  <c r="M442" i="2"/>
  <c r="F441" i="2"/>
  <c r="G441" i="2"/>
  <c r="C443" i="2"/>
  <c r="E442" i="2"/>
  <c r="H442" i="2" s="1"/>
  <c r="B444" i="2"/>
  <c r="C444" i="2" l="1"/>
  <c r="N444" i="2"/>
  <c r="I444" i="2"/>
  <c r="D444" i="2"/>
  <c r="J444" i="2" s="1"/>
  <c r="J443" i="2"/>
  <c r="M443" i="2" s="1"/>
  <c r="L442" i="2"/>
  <c r="K442" i="2"/>
  <c r="F442" i="2"/>
  <c r="G442" i="2"/>
  <c r="E443" i="2"/>
  <c r="H443" i="2" s="1"/>
  <c r="B445" i="2"/>
  <c r="C445" i="2" l="1"/>
  <c r="N445" i="2"/>
  <c r="I445" i="2"/>
  <c r="D445" i="2"/>
  <c r="J445" i="2" s="1"/>
  <c r="M444" i="2"/>
  <c r="K443" i="2"/>
  <c r="K444" i="2" s="1"/>
  <c r="L443" i="2"/>
  <c r="L444" i="2" s="1"/>
  <c r="F443" i="2"/>
  <c r="G443" i="2"/>
  <c r="E444" i="2"/>
  <c r="H444" i="2" s="1"/>
  <c r="B446" i="2"/>
  <c r="C446" i="2" l="1"/>
  <c r="N446" i="2"/>
  <c r="I446" i="2"/>
  <c r="D446" i="2"/>
  <c r="M445" i="2"/>
  <c r="L445" i="2"/>
  <c r="K445" i="2"/>
  <c r="G444" i="2"/>
  <c r="F444" i="2"/>
  <c r="E445" i="2"/>
  <c r="H445" i="2" s="1"/>
  <c r="B447" i="2"/>
  <c r="C447" i="2"/>
  <c r="N447" i="2" l="1"/>
  <c r="I447" i="2"/>
  <c r="D447" i="2"/>
  <c r="J447" i="2" s="1"/>
  <c r="E446" i="2"/>
  <c r="H446" i="2" s="1"/>
  <c r="J446" i="2"/>
  <c r="M446" i="2" s="1"/>
  <c r="G445" i="2"/>
  <c r="F445" i="2"/>
  <c r="B448" i="2"/>
  <c r="C448" i="2" l="1"/>
  <c r="N448" i="2"/>
  <c r="I448" i="2"/>
  <c r="D448" i="2"/>
  <c r="J448" i="2" s="1"/>
  <c r="F446" i="2"/>
  <c r="G446" i="2"/>
  <c r="M447" i="2"/>
  <c r="L446" i="2"/>
  <c r="L447" i="2" s="1"/>
  <c r="K446" i="2"/>
  <c r="K447" i="2" s="1"/>
  <c r="E447" i="2"/>
  <c r="H447" i="2" s="1"/>
  <c r="B449" i="2"/>
  <c r="N449" i="2" l="1"/>
  <c r="I449" i="2"/>
  <c r="D449" i="2"/>
  <c r="M448" i="2"/>
  <c r="K448" i="2"/>
  <c r="L448" i="2"/>
  <c r="F447" i="2"/>
  <c r="G447" i="2"/>
  <c r="C449" i="2"/>
  <c r="E448" i="2"/>
  <c r="H448" i="2" s="1"/>
  <c r="B450" i="2"/>
  <c r="C450" i="2" l="1"/>
  <c r="N450" i="2"/>
  <c r="I450" i="2"/>
  <c r="D450" i="2"/>
  <c r="J450" i="2" s="1"/>
  <c r="J449" i="2"/>
  <c r="M449" i="2" s="1"/>
  <c r="F448" i="2"/>
  <c r="G448" i="2"/>
  <c r="E449" i="2"/>
  <c r="H449" i="2" s="1"/>
  <c r="B451" i="2"/>
  <c r="C451" i="2" l="1"/>
  <c r="N451" i="2"/>
  <c r="I451" i="2"/>
  <c r="D451" i="2"/>
  <c r="J451" i="2" s="1"/>
  <c r="M450" i="2"/>
  <c r="K449" i="2"/>
  <c r="K450" i="2" s="1"/>
  <c r="L449" i="2"/>
  <c r="L450" i="2" s="1"/>
  <c r="F449" i="2"/>
  <c r="G449" i="2"/>
  <c r="E450" i="2"/>
  <c r="H450" i="2" s="1"/>
  <c r="B452" i="2"/>
  <c r="C452" i="2" l="1"/>
  <c r="N452" i="2"/>
  <c r="I452" i="2"/>
  <c r="D452" i="2"/>
  <c r="J452" i="2" s="1"/>
  <c r="M451" i="2"/>
  <c r="L451" i="2"/>
  <c r="K451" i="2"/>
  <c r="G450" i="2"/>
  <c r="F450" i="2"/>
  <c r="E451" i="2"/>
  <c r="H451" i="2" s="1"/>
  <c r="B453" i="2"/>
  <c r="C453" i="2" l="1"/>
  <c r="N453" i="2"/>
  <c r="I453" i="2"/>
  <c r="D453" i="2"/>
  <c r="M452" i="2"/>
  <c r="L452" i="2"/>
  <c r="K452" i="2"/>
  <c r="G451" i="2"/>
  <c r="F451" i="2"/>
  <c r="E452" i="2"/>
  <c r="H452" i="2" s="1"/>
  <c r="B454" i="2"/>
  <c r="C454" i="2" l="1"/>
  <c r="N454" i="2"/>
  <c r="I454" i="2"/>
  <c r="D454" i="2"/>
  <c r="J454" i="2" s="1"/>
  <c r="E453" i="2"/>
  <c r="H453" i="2" s="1"/>
  <c r="J453" i="2"/>
  <c r="M453" i="2" s="1"/>
  <c r="G452" i="2"/>
  <c r="F452" i="2"/>
  <c r="B455" i="2"/>
  <c r="C455" i="2" l="1"/>
  <c r="N455" i="2"/>
  <c r="I455" i="2"/>
  <c r="D455" i="2"/>
  <c r="F453" i="2"/>
  <c r="G453" i="2"/>
  <c r="M454" i="2"/>
  <c r="L453" i="2"/>
  <c r="L454" i="2" s="1"/>
  <c r="K453" i="2"/>
  <c r="K454" i="2" s="1"/>
  <c r="E454" i="2"/>
  <c r="H454" i="2" s="1"/>
  <c r="B456" i="2"/>
  <c r="N456" i="2" l="1"/>
  <c r="I456" i="2"/>
  <c r="D456" i="2"/>
  <c r="J456" i="2" s="1"/>
  <c r="J455" i="2"/>
  <c r="M455" i="2" s="1"/>
  <c r="C456" i="2"/>
  <c r="G454" i="2"/>
  <c r="F454" i="2"/>
  <c r="E455" i="2"/>
  <c r="H455" i="2" s="1"/>
  <c r="B457" i="2"/>
  <c r="N457" i="2" l="1"/>
  <c r="I457" i="2"/>
  <c r="D457" i="2"/>
  <c r="L455" i="2"/>
  <c r="K455" i="2"/>
  <c r="M456" i="2"/>
  <c r="C457" i="2"/>
  <c r="F455" i="2"/>
  <c r="G455" i="2"/>
  <c r="E456" i="2"/>
  <c r="H456" i="2" s="1"/>
  <c r="B458" i="2"/>
  <c r="N458" i="2" l="1"/>
  <c r="I458" i="2"/>
  <c r="D458" i="2"/>
  <c r="J457" i="2"/>
  <c r="M457" i="2" s="1"/>
  <c r="K456" i="2"/>
  <c r="L456" i="2"/>
  <c r="C458" i="2"/>
  <c r="F456" i="2"/>
  <c r="G456" i="2"/>
  <c r="E457" i="2"/>
  <c r="H457" i="2" s="1"/>
  <c r="B459" i="2"/>
  <c r="N459" i="2" l="1"/>
  <c r="I459" i="2"/>
  <c r="D459" i="2"/>
  <c r="J459" i="2" s="1"/>
  <c r="J458" i="2"/>
  <c r="M458" i="2" s="1"/>
  <c r="K457" i="2"/>
  <c r="L457" i="2"/>
  <c r="C459" i="2"/>
  <c r="F457" i="2"/>
  <c r="G457" i="2"/>
  <c r="E458" i="2"/>
  <c r="H458" i="2" s="1"/>
  <c r="B460" i="2"/>
  <c r="N460" i="2" l="1"/>
  <c r="I460" i="2"/>
  <c r="D460" i="2"/>
  <c r="K458" i="2"/>
  <c r="L458" i="2"/>
  <c r="M459" i="2"/>
  <c r="C460" i="2"/>
  <c r="F458" i="2"/>
  <c r="G458" i="2"/>
  <c r="E459" i="2"/>
  <c r="H459" i="2" s="1"/>
  <c r="B461" i="2"/>
  <c r="N461" i="2" l="1"/>
  <c r="I461" i="2"/>
  <c r="D461" i="2"/>
  <c r="J460" i="2"/>
  <c r="M460" i="2" s="1"/>
  <c r="K459" i="2"/>
  <c r="L459" i="2"/>
  <c r="C461" i="2"/>
  <c r="G459" i="2"/>
  <c r="E460" i="2"/>
  <c r="H460" i="2" s="1"/>
  <c r="F459" i="2"/>
  <c r="B462" i="2"/>
  <c r="N462" i="2" l="1"/>
  <c r="I462" i="2"/>
  <c r="D462" i="2"/>
  <c r="J462" i="2" s="1"/>
  <c r="J461" i="2"/>
  <c r="M461" i="2" s="1"/>
  <c r="K460" i="2"/>
  <c r="L460" i="2"/>
  <c r="C462" i="2"/>
  <c r="G460" i="2"/>
  <c r="F460" i="2"/>
  <c r="E461" i="2"/>
  <c r="H461" i="2" s="1"/>
  <c r="B463" i="2"/>
  <c r="N463" i="2" l="1"/>
  <c r="I463" i="2"/>
  <c r="D463" i="2"/>
  <c r="K461" i="2"/>
  <c r="L461" i="2"/>
  <c r="M462" i="2"/>
  <c r="C463" i="2"/>
  <c r="F461" i="2"/>
  <c r="G461" i="2"/>
  <c r="E462" i="2"/>
  <c r="H462" i="2" s="1"/>
  <c r="B464" i="2"/>
  <c r="N464" i="2" l="1"/>
  <c r="I464" i="2"/>
  <c r="D464" i="2"/>
  <c r="J464" i="2" s="1"/>
  <c r="J463" i="2"/>
  <c r="M463" i="2" s="1"/>
  <c r="K462" i="2"/>
  <c r="L462" i="2"/>
  <c r="C464" i="2"/>
  <c r="F462" i="2"/>
  <c r="G462" i="2"/>
  <c r="E463" i="2"/>
  <c r="H463" i="2" s="1"/>
  <c r="B465" i="2"/>
  <c r="N465" i="2" l="1"/>
  <c r="I465" i="2"/>
  <c r="D465" i="2"/>
  <c r="K463" i="2"/>
  <c r="L463" i="2"/>
  <c r="M464" i="2"/>
  <c r="C465" i="2"/>
  <c r="E464" i="2"/>
  <c r="H464" i="2" s="1"/>
  <c r="F463" i="2"/>
  <c r="G463" i="2"/>
  <c r="B466" i="2"/>
  <c r="N466" i="2" l="1"/>
  <c r="I466" i="2"/>
  <c r="D466" i="2"/>
  <c r="J466" i="2" s="1"/>
  <c r="J465" i="2"/>
  <c r="M465" i="2" s="1"/>
  <c r="K464" i="2"/>
  <c r="L464" i="2"/>
  <c r="C466" i="2"/>
  <c r="F464" i="2"/>
  <c r="G464" i="2"/>
  <c r="E465" i="2"/>
  <c r="H465" i="2" s="1"/>
  <c r="B467" i="2"/>
  <c r="N467" i="2" l="1"/>
  <c r="I467" i="2"/>
  <c r="D467" i="2"/>
  <c r="J467" i="2" s="1"/>
  <c r="K465" i="2"/>
  <c r="L465" i="2"/>
  <c r="M466" i="2"/>
  <c r="E466" i="2"/>
  <c r="H466" i="2" s="1"/>
  <c r="C467" i="2"/>
  <c r="G465" i="2"/>
  <c r="F465" i="2"/>
  <c r="B468" i="2"/>
  <c r="C468" i="2"/>
  <c r="N468" i="2" l="1"/>
  <c r="I468" i="2"/>
  <c r="D468" i="2"/>
  <c r="J468" i="2" s="1"/>
  <c r="K466" i="2"/>
  <c r="K467" i="2" s="1"/>
  <c r="F466" i="2"/>
  <c r="G466" i="2"/>
  <c r="L466" i="2"/>
  <c r="E467" i="2"/>
  <c r="H467" i="2" s="1"/>
  <c r="B469" i="2"/>
  <c r="N469" i="2" l="1"/>
  <c r="I469" i="2"/>
  <c r="D469" i="2"/>
  <c r="M467" i="2"/>
  <c r="M468" i="2" s="1"/>
  <c r="K468" i="2"/>
  <c r="L467" i="2"/>
  <c r="L468" i="2" s="1"/>
  <c r="G467" i="2"/>
  <c r="F467" i="2"/>
  <c r="C469" i="2"/>
  <c r="E468" i="2"/>
  <c r="H468" i="2" s="1"/>
  <c r="B470" i="2"/>
  <c r="C470" i="2"/>
  <c r="N470" i="2" l="1"/>
  <c r="I470" i="2"/>
  <c r="D470" i="2"/>
  <c r="J470" i="2" s="1"/>
  <c r="J469" i="2"/>
  <c r="K469" i="2" s="1"/>
  <c r="F468" i="2"/>
  <c r="G468" i="2"/>
  <c r="E469" i="2"/>
  <c r="H469" i="2" s="1"/>
  <c r="B471" i="2"/>
  <c r="C471" i="2" l="1"/>
  <c r="N471" i="2"/>
  <c r="I471" i="2"/>
  <c r="D471" i="2"/>
  <c r="M469" i="2"/>
  <c r="M470" i="2" s="1"/>
  <c r="K470" i="2"/>
  <c r="L469" i="2"/>
  <c r="L470" i="2" s="1"/>
  <c r="F469" i="2"/>
  <c r="G469" i="2"/>
  <c r="E470" i="2"/>
  <c r="H470" i="2" s="1"/>
  <c r="B472" i="2"/>
  <c r="C472" i="2" l="1"/>
  <c r="N472" i="2"/>
  <c r="I472" i="2"/>
  <c r="D472" i="2"/>
  <c r="J472" i="2" s="1"/>
  <c r="E471" i="2"/>
  <c r="H471" i="2" s="1"/>
  <c r="J471" i="2"/>
  <c r="K471" i="2" s="1"/>
  <c r="F470" i="2"/>
  <c r="G470" i="2"/>
  <c r="B473" i="2"/>
  <c r="C473" i="2" l="1"/>
  <c r="N473" i="2"/>
  <c r="I473" i="2"/>
  <c r="D473" i="2"/>
  <c r="J473" i="2" s="1"/>
  <c r="G471" i="2"/>
  <c r="F471" i="2"/>
  <c r="M471" i="2"/>
  <c r="M472" i="2" s="1"/>
  <c r="K472" i="2"/>
  <c r="L471" i="2"/>
  <c r="L472" i="2" s="1"/>
  <c r="E472" i="2"/>
  <c r="H472" i="2" s="1"/>
  <c r="B474" i="2"/>
  <c r="N474" i="2" l="1"/>
  <c r="I474" i="2"/>
  <c r="D474" i="2"/>
  <c r="M473" i="2"/>
  <c r="L473" i="2"/>
  <c r="K473" i="2"/>
  <c r="C474" i="2"/>
  <c r="G472" i="2"/>
  <c r="F472" i="2"/>
  <c r="E473" i="2"/>
  <c r="H473" i="2" s="1"/>
  <c r="B475" i="2"/>
  <c r="N475" i="2" l="1"/>
  <c r="I475" i="2"/>
  <c r="D475" i="2"/>
  <c r="J475" i="2" s="1"/>
  <c r="J474" i="2"/>
  <c r="M474" i="2" s="1"/>
  <c r="C475" i="2"/>
  <c r="F473" i="2"/>
  <c r="G473" i="2"/>
  <c r="E474" i="2"/>
  <c r="H474" i="2" s="1"/>
  <c r="B476" i="2"/>
  <c r="N476" i="2" l="1"/>
  <c r="I476" i="2"/>
  <c r="D476" i="2"/>
  <c r="K474" i="2"/>
  <c r="L474" i="2"/>
  <c r="M475" i="2"/>
  <c r="C476" i="2"/>
  <c r="F474" i="2"/>
  <c r="G474" i="2"/>
  <c r="E475" i="2"/>
  <c r="H475" i="2" s="1"/>
  <c r="B477" i="2"/>
  <c r="N477" i="2" l="1"/>
  <c r="I477" i="2"/>
  <c r="D477" i="2"/>
  <c r="J477" i="2" s="1"/>
  <c r="J476" i="2"/>
  <c r="M476" i="2" s="1"/>
  <c r="K475" i="2"/>
  <c r="L475" i="2"/>
  <c r="C477" i="2"/>
  <c r="G475" i="2"/>
  <c r="F475" i="2"/>
  <c r="E476" i="2"/>
  <c r="H476" i="2" s="1"/>
  <c r="B478" i="2"/>
  <c r="N478" i="2" l="1"/>
  <c r="I478" i="2"/>
  <c r="D478" i="2"/>
  <c r="K476" i="2"/>
  <c r="L476" i="2"/>
  <c r="M477" i="2"/>
  <c r="C478" i="2"/>
  <c r="G476" i="2"/>
  <c r="F476" i="2"/>
  <c r="E477" i="2"/>
  <c r="H477" i="2" s="1"/>
  <c r="B479" i="2"/>
  <c r="N479" i="2" l="1"/>
  <c r="I479" i="2"/>
  <c r="D479" i="2"/>
  <c r="J478" i="2"/>
  <c r="M478" i="2" s="1"/>
  <c r="L477" i="2"/>
  <c r="K477" i="2"/>
  <c r="C479" i="2"/>
  <c r="F477" i="2"/>
  <c r="G477" i="2"/>
  <c r="E478" i="2"/>
  <c r="H478" i="2" s="1"/>
  <c r="B480" i="2"/>
  <c r="N480" i="2" l="1"/>
  <c r="I480" i="2"/>
  <c r="D480" i="2"/>
  <c r="J480" i="2" s="1"/>
  <c r="J479" i="2"/>
  <c r="M479" i="2" s="1"/>
  <c r="K478" i="2"/>
  <c r="L478" i="2"/>
  <c r="C480" i="2"/>
  <c r="G478" i="2"/>
  <c r="F478" i="2"/>
  <c r="E479" i="2"/>
  <c r="H479" i="2" s="1"/>
  <c r="B481" i="2"/>
  <c r="N481" i="2" l="1"/>
  <c r="I481" i="2"/>
  <c r="D481" i="2"/>
  <c r="L479" i="2"/>
  <c r="K479" i="2"/>
  <c r="M480" i="2"/>
  <c r="C481" i="2"/>
  <c r="F479" i="2"/>
  <c r="G479" i="2"/>
  <c r="E480" i="2"/>
  <c r="H480" i="2" s="1"/>
  <c r="B482" i="2"/>
  <c r="N482" i="2" l="1"/>
  <c r="I482" i="2"/>
  <c r="D482" i="2"/>
  <c r="J482" i="2" s="1"/>
  <c r="J481" i="2"/>
  <c r="M481" i="2" s="1"/>
  <c r="K480" i="2"/>
  <c r="L480" i="2"/>
  <c r="C482" i="2"/>
  <c r="F480" i="2"/>
  <c r="G480" i="2"/>
  <c r="E481" i="2"/>
  <c r="H481" i="2" s="1"/>
  <c r="B483" i="2"/>
  <c r="N483" i="2" l="1"/>
  <c r="I483" i="2"/>
  <c r="D483" i="2"/>
  <c r="L481" i="2"/>
  <c r="K481" i="2"/>
  <c r="M482" i="2"/>
  <c r="C483" i="2"/>
  <c r="F481" i="2"/>
  <c r="G481" i="2"/>
  <c r="E482" i="2"/>
  <c r="H482" i="2" s="1"/>
  <c r="B484" i="2"/>
  <c r="N484" i="2" l="1"/>
  <c r="I484" i="2"/>
  <c r="D484" i="2"/>
  <c r="J484" i="2" s="1"/>
  <c r="J483" i="2"/>
  <c r="M483" i="2" s="1"/>
  <c r="K482" i="2"/>
  <c r="L482" i="2"/>
  <c r="E483" i="2"/>
  <c r="H483" i="2" s="1"/>
  <c r="C484" i="2"/>
  <c r="G482" i="2"/>
  <c r="F482" i="2"/>
  <c r="B485" i="2"/>
  <c r="C485" i="2" l="1"/>
  <c r="N485" i="2"/>
  <c r="I485" i="2"/>
  <c r="D485" i="2"/>
  <c r="J485" i="2" s="1"/>
  <c r="L483" i="2"/>
  <c r="K483" i="2"/>
  <c r="M484" i="2"/>
  <c r="G483" i="2"/>
  <c r="F483" i="2"/>
  <c r="E484" i="2"/>
  <c r="H484" i="2" s="1"/>
  <c r="B486" i="2"/>
  <c r="N486" i="2" l="1"/>
  <c r="I486" i="2"/>
  <c r="D486" i="2"/>
  <c r="M485" i="2"/>
  <c r="K484" i="2"/>
  <c r="K485" i="2" s="1"/>
  <c r="L484" i="2"/>
  <c r="L485" i="2" s="1"/>
  <c r="F484" i="2"/>
  <c r="G484" i="2"/>
  <c r="C486" i="2"/>
  <c r="E485" i="2"/>
  <c r="H485" i="2" s="1"/>
  <c r="B487" i="2"/>
  <c r="C487" i="2" l="1"/>
  <c r="N487" i="2"/>
  <c r="I487" i="2"/>
  <c r="D487" i="2"/>
  <c r="J486" i="2"/>
  <c r="M486" i="2" s="1"/>
  <c r="F485" i="2"/>
  <c r="G485" i="2"/>
  <c r="E486" i="2"/>
  <c r="H486" i="2" s="1"/>
  <c r="B488" i="2"/>
  <c r="C488" i="2"/>
  <c r="N488" i="2" l="1"/>
  <c r="I488" i="2"/>
  <c r="D488" i="2"/>
  <c r="E487" i="2"/>
  <c r="H487" i="2" s="1"/>
  <c r="J487" i="2"/>
  <c r="M487" i="2" s="1"/>
  <c r="K486" i="2"/>
  <c r="L486" i="2"/>
  <c r="F486" i="2"/>
  <c r="G486" i="2"/>
  <c r="B489" i="2"/>
  <c r="C489" i="2" l="1"/>
  <c r="N489" i="2"/>
  <c r="I489" i="2"/>
  <c r="D489" i="2"/>
  <c r="J489" i="2" s="1"/>
  <c r="G487" i="2"/>
  <c r="F487" i="2"/>
  <c r="E488" i="2"/>
  <c r="J488" i="2"/>
  <c r="M488" i="2" s="1"/>
  <c r="L487" i="2"/>
  <c r="K487" i="2"/>
  <c r="B490" i="2"/>
  <c r="N490" i="2" l="1"/>
  <c r="I490" i="2"/>
  <c r="D490" i="2"/>
  <c r="G488" i="2"/>
  <c r="F488" i="2"/>
  <c r="H488" i="2"/>
  <c r="M489" i="2"/>
  <c r="K488" i="2"/>
  <c r="K489" i="2" s="1"/>
  <c r="L488" i="2"/>
  <c r="L489" i="2" s="1"/>
  <c r="C490" i="2"/>
  <c r="E489" i="2"/>
  <c r="B491" i="2"/>
  <c r="C491" i="2" l="1"/>
  <c r="N491" i="2"/>
  <c r="I491" i="2"/>
  <c r="D491" i="2"/>
  <c r="J491" i="2" s="1"/>
  <c r="H489" i="2"/>
  <c r="J490" i="2"/>
  <c r="K490" i="2" s="1"/>
  <c r="F489" i="2"/>
  <c r="G489" i="2"/>
  <c r="E490" i="2"/>
  <c r="H490" i="2" s="1"/>
  <c r="B492" i="2"/>
  <c r="N492" i="2" l="1"/>
  <c r="I492" i="2"/>
  <c r="D492" i="2"/>
  <c r="M490" i="2"/>
  <c r="M491" i="2" s="1"/>
  <c r="K491" i="2"/>
  <c r="L490" i="2"/>
  <c r="L491" i="2" s="1"/>
  <c r="C492" i="2"/>
  <c r="G490" i="2"/>
  <c r="E491" i="2"/>
  <c r="H491" i="2" s="1"/>
  <c r="F490" i="2"/>
  <c r="B493" i="2"/>
  <c r="N493" i="2" l="1"/>
  <c r="I493" i="2"/>
  <c r="D493" i="2"/>
  <c r="J493" i="2" s="1"/>
  <c r="J492" i="2"/>
  <c r="K492" i="2" s="1"/>
  <c r="E492" i="2"/>
  <c r="H492" i="2" s="1"/>
  <c r="C493" i="2"/>
  <c r="G491" i="2"/>
  <c r="F491" i="2"/>
  <c r="B494" i="2"/>
  <c r="C494" i="2" l="1"/>
  <c r="N494" i="2"/>
  <c r="I494" i="2"/>
  <c r="D494" i="2"/>
  <c r="J494" i="2" s="1"/>
  <c r="M492" i="2"/>
  <c r="K493" i="2"/>
  <c r="L492" i="2"/>
  <c r="F492" i="2"/>
  <c r="G492" i="2"/>
  <c r="E493" i="2"/>
  <c r="H493" i="2" s="1"/>
  <c r="B495" i="2"/>
  <c r="N495" i="2" l="1"/>
  <c r="I495" i="2"/>
  <c r="D495" i="2"/>
  <c r="J495" i="2" s="1"/>
  <c r="M493" i="2"/>
  <c r="M494" i="2" s="1"/>
  <c r="K494" i="2"/>
  <c r="L493" i="2"/>
  <c r="L494" i="2" s="1"/>
  <c r="F493" i="2"/>
  <c r="C495" i="2"/>
  <c r="E494" i="2"/>
  <c r="H494" i="2" s="1"/>
  <c r="G493" i="2"/>
  <c r="B496" i="2"/>
  <c r="C496" i="2"/>
  <c r="N496" i="2" l="1"/>
  <c r="I496" i="2"/>
  <c r="D496" i="2"/>
  <c r="J496" i="2" s="1"/>
  <c r="M495" i="2"/>
  <c r="E495" i="2"/>
  <c r="H495" i="2" s="1"/>
  <c r="F494" i="2"/>
  <c r="G494" i="2"/>
  <c r="B497" i="2"/>
  <c r="C497" i="2" l="1"/>
  <c r="N497" i="2"/>
  <c r="I497" i="2"/>
  <c r="D497" i="2"/>
  <c r="J497" i="2" s="1"/>
  <c r="M496" i="2"/>
  <c r="K495" i="2"/>
  <c r="K496" i="2" s="1"/>
  <c r="L495" i="2"/>
  <c r="L496" i="2" s="1"/>
  <c r="G495" i="2"/>
  <c r="F495" i="2"/>
  <c r="E496" i="2"/>
  <c r="H496" i="2" s="1"/>
  <c r="B498" i="2"/>
  <c r="N498" i="2" l="1"/>
  <c r="I498" i="2"/>
  <c r="D498" i="2"/>
  <c r="M497" i="2"/>
  <c r="L497" i="2"/>
  <c r="K497" i="2"/>
  <c r="F496" i="2"/>
  <c r="G496" i="2"/>
  <c r="C498" i="2"/>
  <c r="E497" i="2"/>
  <c r="H497" i="2" s="1"/>
  <c r="B499" i="2"/>
  <c r="C499" i="2" l="1"/>
  <c r="N499" i="2"/>
  <c r="I499" i="2"/>
  <c r="D499" i="2"/>
  <c r="J498" i="2"/>
  <c r="M498" i="2" s="1"/>
  <c r="G497" i="2"/>
  <c r="F497" i="2"/>
  <c r="E498" i="2"/>
  <c r="H498" i="2" s="1"/>
  <c r="B500" i="2"/>
  <c r="C500" i="2" l="1"/>
  <c r="N500" i="2"/>
  <c r="I500" i="2"/>
  <c r="D500" i="2"/>
  <c r="E499" i="2"/>
  <c r="H499" i="2" s="1"/>
  <c r="J499" i="2"/>
  <c r="M499" i="2" s="1"/>
  <c r="L498" i="2"/>
  <c r="K498" i="2"/>
  <c r="F498" i="2"/>
  <c r="G498" i="2"/>
  <c r="B501" i="2"/>
  <c r="C501" i="2" l="1"/>
  <c r="N501" i="2"/>
  <c r="I501" i="2"/>
  <c r="D501" i="2"/>
  <c r="J501" i="2" s="1"/>
  <c r="F499" i="2"/>
  <c r="G499" i="2"/>
  <c r="E500" i="2"/>
  <c r="H500" i="2" s="1"/>
  <c r="J500" i="2"/>
  <c r="M500" i="2" s="1"/>
  <c r="K499" i="2"/>
  <c r="L499" i="2"/>
  <c r="B502" i="2"/>
  <c r="N502" i="2" l="1"/>
  <c r="I502" i="2"/>
  <c r="D502" i="2"/>
  <c r="F500" i="2"/>
  <c r="G500" i="2"/>
  <c r="M501" i="2"/>
  <c r="L500" i="2"/>
  <c r="L501" i="2" s="1"/>
  <c r="K500" i="2"/>
  <c r="K501" i="2" s="1"/>
  <c r="C502" i="2"/>
  <c r="E501" i="2"/>
  <c r="H501" i="2" s="1"/>
  <c r="B503" i="2"/>
  <c r="N503" i="2" l="1"/>
  <c r="I503" i="2"/>
  <c r="D503" i="2"/>
  <c r="J502" i="2"/>
  <c r="L502" i="2" s="1"/>
  <c r="G501" i="2"/>
  <c r="C503" i="2"/>
  <c r="E502" i="2"/>
  <c r="H502" i="2" s="1"/>
  <c r="F501" i="2"/>
  <c r="B504" i="2"/>
  <c r="N504" i="2" l="1"/>
  <c r="I504" i="2"/>
  <c r="D504" i="2"/>
  <c r="J503" i="2"/>
  <c r="L503" i="2" s="1"/>
  <c r="M502" i="2"/>
  <c r="K502" i="2"/>
  <c r="F502" i="2"/>
  <c r="G502" i="2"/>
  <c r="C504" i="2"/>
  <c r="E503" i="2"/>
  <c r="H503" i="2" s="1"/>
  <c r="B505" i="2"/>
  <c r="N505" i="2" l="1"/>
  <c r="I505" i="2"/>
  <c r="D505" i="2"/>
  <c r="J504" i="2"/>
  <c r="L504" i="2" s="1"/>
  <c r="M503" i="2"/>
  <c r="K503" i="2"/>
  <c r="F503" i="2"/>
  <c r="G503" i="2"/>
  <c r="C505" i="2"/>
  <c r="E504" i="2"/>
  <c r="H504" i="2" s="1"/>
  <c r="B506" i="2"/>
  <c r="C506" i="2" l="1"/>
  <c r="N506" i="2"/>
  <c r="I506" i="2"/>
  <c r="D506" i="2"/>
  <c r="J506" i="2" s="1"/>
  <c r="J505" i="2"/>
  <c r="L505" i="2" s="1"/>
  <c r="M504" i="2"/>
  <c r="K504" i="2"/>
  <c r="F504" i="2"/>
  <c r="G504" i="2"/>
  <c r="E505" i="2"/>
  <c r="H505" i="2" s="1"/>
  <c r="B507" i="2"/>
  <c r="C507" i="2" l="1"/>
  <c r="N507" i="2"/>
  <c r="I507" i="2"/>
  <c r="D507" i="2"/>
  <c r="J507" i="2" s="1"/>
  <c r="M505" i="2"/>
  <c r="M506" i="2" s="1"/>
  <c r="L506" i="2"/>
  <c r="K505" i="2"/>
  <c r="K506" i="2" s="1"/>
  <c r="G505" i="2"/>
  <c r="F505" i="2"/>
  <c r="E506" i="2"/>
  <c r="H506" i="2" s="1"/>
  <c r="B508" i="2"/>
  <c r="C508" i="2"/>
  <c r="N508" i="2" l="1"/>
  <c r="I508" i="2"/>
  <c r="D508" i="2"/>
  <c r="L507" i="2"/>
  <c r="M507" i="2"/>
  <c r="K507" i="2"/>
  <c r="F506" i="2"/>
  <c r="G506" i="2"/>
  <c r="E507" i="2"/>
  <c r="H507" i="2" s="1"/>
  <c r="B509" i="2"/>
  <c r="C509" i="2"/>
  <c r="N509" i="2" l="1"/>
  <c r="I509" i="2"/>
  <c r="D509" i="2"/>
  <c r="J508" i="2"/>
  <c r="L508" i="2" s="1"/>
  <c r="F507" i="2"/>
  <c r="G507" i="2"/>
  <c r="E508" i="2"/>
  <c r="H508" i="2" s="1"/>
  <c r="B510" i="2"/>
  <c r="C510" i="2"/>
  <c r="N510" i="2" l="1"/>
  <c r="I510" i="2"/>
  <c r="D510" i="2"/>
  <c r="M508" i="2"/>
  <c r="K508" i="2"/>
  <c r="E509" i="2"/>
  <c r="H509" i="2" s="1"/>
  <c r="J509" i="2"/>
  <c r="G508" i="2"/>
  <c r="F508" i="2"/>
  <c r="B511" i="2"/>
  <c r="C511" i="2" l="1"/>
  <c r="N511" i="2"/>
  <c r="I511" i="2"/>
  <c r="D511" i="2"/>
  <c r="J511" i="2" s="1"/>
  <c r="M509" i="2"/>
  <c r="F509" i="2"/>
  <c r="G509" i="2"/>
  <c r="E510" i="2"/>
  <c r="H510" i="2" s="1"/>
  <c r="J510" i="2"/>
  <c r="M510" i="2" s="1"/>
  <c r="L509" i="2"/>
  <c r="K509" i="2"/>
  <c r="B512" i="2"/>
  <c r="N512" i="2" l="1"/>
  <c r="I512" i="2"/>
  <c r="D512" i="2"/>
  <c r="G510" i="2"/>
  <c r="F510" i="2"/>
  <c r="M511" i="2"/>
  <c r="K510" i="2"/>
  <c r="K511" i="2" s="1"/>
  <c r="L510" i="2"/>
  <c r="L511" i="2" s="1"/>
  <c r="C512" i="2"/>
  <c r="E511" i="2"/>
  <c r="H511" i="2" s="1"/>
  <c r="B513" i="2"/>
  <c r="N513" i="2" l="1"/>
  <c r="I513" i="2"/>
  <c r="D513" i="2"/>
  <c r="J513" i="2" s="1"/>
  <c r="J512" i="2"/>
  <c r="K512" i="2" s="1"/>
  <c r="C513" i="2"/>
  <c r="E512" i="2"/>
  <c r="H512" i="2" s="1"/>
  <c r="G511" i="2"/>
  <c r="F511" i="2"/>
  <c r="B514" i="2"/>
  <c r="N514" i="2" l="1"/>
  <c r="I514" i="2"/>
  <c r="D514" i="2"/>
  <c r="J514" i="2" s="1"/>
  <c r="M512" i="2"/>
  <c r="L512" i="2"/>
  <c r="K513" i="2"/>
  <c r="G512" i="2"/>
  <c r="C514" i="2"/>
  <c r="F512" i="2"/>
  <c r="E513" i="2"/>
  <c r="H513" i="2" s="1"/>
  <c r="B515" i="2"/>
  <c r="N515" i="2" l="1"/>
  <c r="I515" i="2"/>
  <c r="D515" i="2"/>
  <c r="M513" i="2"/>
  <c r="L513" i="2"/>
  <c r="K514" i="2"/>
  <c r="G513" i="2"/>
  <c r="F513" i="2"/>
  <c r="C515" i="2"/>
  <c r="E514" i="2"/>
  <c r="H514" i="2" s="1"/>
  <c r="B516" i="2"/>
  <c r="C516" i="2" l="1"/>
  <c r="N516" i="2"/>
  <c r="I516" i="2"/>
  <c r="D516" i="2"/>
  <c r="J515" i="2"/>
  <c r="K515" i="2" s="1"/>
  <c r="M514" i="2"/>
  <c r="L514" i="2"/>
  <c r="G514" i="2"/>
  <c r="F514" i="2"/>
  <c r="E515" i="2"/>
  <c r="H515" i="2" s="1"/>
  <c r="B517" i="2"/>
  <c r="C517" i="2" l="1"/>
  <c r="N517" i="2"/>
  <c r="I517" i="2"/>
  <c r="D517" i="2"/>
  <c r="E516" i="2"/>
  <c r="H516" i="2" s="1"/>
  <c r="J516" i="2"/>
  <c r="K516" i="2" s="1"/>
  <c r="M515" i="2"/>
  <c r="L515" i="2"/>
  <c r="F515" i="2"/>
  <c r="G515" i="2"/>
  <c r="B518" i="2"/>
  <c r="C518" i="2" l="1"/>
  <c r="N518" i="2"/>
  <c r="I518" i="2"/>
  <c r="D518" i="2"/>
  <c r="J518" i="2" s="1"/>
  <c r="F516" i="2"/>
  <c r="G516" i="2"/>
  <c r="E517" i="2"/>
  <c r="H517" i="2" s="1"/>
  <c r="J517" i="2"/>
  <c r="K517" i="2" s="1"/>
  <c r="M516" i="2"/>
  <c r="L516" i="2"/>
  <c r="B519" i="2"/>
  <c r="N519" i="2" l="1"/>
  <c r="I519" i="2"/>
  <c r="D519" i="2"/>
  <c r="G517" i="2"/>
  <c r="F517" i="2"/>
  <c r="M517" i="2"/>
  <c r="M518" i="2" s="1"/>
  <c r="K518" i="2"/>
  <c r="L517" i="2"/>
  <c r="L518" i="2" s="1"/>
  <c r="C519" i="2"/>
  <c r="E518" i="2"/>
  <c r="H518" i="2" s="1"/>
  <c r="B520" i="2"/>
  <c r="C520" i="2" l="1"/>
  <c r="N520" i="2"/>
  <c r="I520" i="2"/>
  <c r="D520" i="2"/>
  <c r="J520" i="2" s="1"/>
  <c r="J519" i="2"/>
  <c r="K519" i="2" s="1"/>
  <c r="G518" i="2"/>
  <c r="F518" i="2"/>
  <c r="E519" i="2"/>
  <c r="H519" i="2" s="1"/>
  <c r="B521" i="2"/>
  <c r="N521" i="2" l="1"/>
  <c r="I521" i="2"/>
  <c r="D521" i="2"/>
  <c r="M519" i="2"/>
  <c r="M520" i="2" s="1"/>
  <c r="K520" i="2"/>
  <c r="L519" i="2"/>
  <c r="L520" i="2" s="1"/>
  <c r="C521" i="2"/>
  <c r="G519" i="2"/>
  <c r="F519" i="2"/>
  <c r="E520" i="2"/>
  <c r="H520" i="2" s="1"/>
  <c r="B522" i="2"/>
  <c r="N522" i="2" l="1"/>
  <c r="I522" i="2"/>
  <c r="D522" i="2"/>
  <c r="J522" i="2" s="1"/>
  <c r="J521" i="2"/>
  <c r="M521" i="2" s="1"/>
  <c r="C522" i="2"/>
  <c r="F520" i="2"/>
  <c r="G520" i="2"/>
  <c r="E521" i="2"/>
  <c r="H521" i="2" s="1"/>
  <c r="B523" i="2"/>
  <c r="N523" i="2" l="1"/>
  <c r="I523" i="2"/>
  <c r="D523" i="2"/>
  <c r="K521" i="2"/>
  <c r="L521" i="2"/>
  <c r="M522" i="2"/>
  <c r="C523" i="2"/>
  <c r="G521" i="2"/>
  <c r="E522" i="2"/>
  <c r="H522" i="2" s="1"/>
  <c r="F521" i="2"/>
  <c r="B524" i="2"/>
  <c r="N524" i="2" l="1"/>
  <c r="I524" i="2"/>
  <c r="D524" i="2"/>
  <c r="J524" i="2" s="1"/>
  <c r="J523" i="2"/>
  <c r="M523" i="2" s="1"/>
  <c r="L522" i="2"/>
  <c r="K522" i="2"/>
  <c r="C524" i="2"/>
  <c r="G522" i="2"/>
  <c r="F522" i="2"/>
  <c r="E523" i="2"/>
  <c r="H523" i="2" s="1"/>
  <c r="B525" i="2"/>
  <c r="N525" i="2" l="1"/>
  <c r="I525" i="2"/>
  <c r="D525" i="2"/>
  <c r="K523" i="2"/>
  <c r="L523" i="2"/>
  <c r="M524" i="2"/>
  <c r="C525" i="2"/>
  <c r="F523" i="2"/>
  <c r="G523" i="2"/>
  <c r="E524" i="2"/>
  <c r="H524" i="2" s="1"/>
  <c r="B526" i="2"/>
  <c r="N526" i="2" l="1"/>
  <c r="I526" i="2"/>
  <c r="D526" i="2"/>
  <c r="J526" i="2" s="1"/>
  <c r="J525" i="2"/>
  <c r="M525" i="2" s="1"/>
  <c r="K524" i="2"/>
  <c r="L524" i="2"/>
  <c r="C526" i="2"/>
  <c r="G524" i="2"/>
  <c r="F524" i="2"/>
  <c r="E525" i="2"/>
  <c r="H525" i="2" s="1"/>
  <c r="B527" i="2"/>
  <c r="N527" i="2" l="1"/>
  <c r="I527" i="2"/>
  <c r="D527" i="2"/>
  <c r="J527" i="2" s="1"/>
  <c r="K525" i="2"/>
  <c r="L525" i="2"/>
  <c r="M526" i="2"/>
  <c r="E526" i="2"/>
  <c r="H526" i="2" s="1"/>
  <c r="C527" i="2"/>
  <c r="G525" i="2"/>
  <c r="F525" i="2"/>
  <c r="B528" i="2"/>
  <c r="C528" i="2" l="1"/>
  <c r="N528" i="2"/>
  <c r="I528" i="2"/>
  <c r="D528" i="2"/>
  <c r="J528" i="2" s="1"/>
  <c r="L526" i="2"/>
  <c r="K526" i="2"/>
  <c r="M527" i="2"/>
  <c r="F526" i="2"/>
  <c r="G526" i="2"/>
  <c r="E527" i="2"/>
  <c r="H527" i="2" s="1"/>
  <c r="B529" i="2"/>
  <c r="N529" i="2" l="1"/>
  <c r="I529" i="2"/>
  <c r="D529" i="2"/>
  <c r="M528" i="2"/>
  <c r="K527" i="2"/>
  <c r="K528" i="2" s="1"/>
  <c r="L527" i="2"/>
  <c r="L528" i="2" s="1"/>
  <c r="F527" i="2"/>
  <c r="G527" i="2"/>
  <c r="C529" i="2"/>
  <c r="E528" i="2"/>
  <c r="H528" i="2" s="1"/>
  <c r="B530" i="2"/>
  <c r="C530" i="2" l="1"/>
  <c r="N530" i="2"/>
  <c r="I530" i="2"/>
  <c r="D530" i="2"/>
  <c r="J530" i="2" s="1"/>
  <c r="J529" i="2"/>
  <c r="M529" i="2" s="1"/>
  <c r="G528" i="2"/>
  <c r="F528" i="2"/>
  <c r="E529" i="2"/>
  <c r="H529" i="2" s="1"/>
  <c r="B531" i="2"/>
  <c r="C531" i="2"/>
  <c r="N531" i="2" l="1"/>
  <c r="I531" i="2"/>
  <c r="D531" i="2"/>
  <c r="M530" i="2"/>
  <c r="K529" i="2"/>
  <c r="K530" i="2" s="1"/>
  <c r="L529" i="2"/>
  <c r="L530" i="2" s="1"/>
  <c r="F529" i="2"/>
  <c r="G529" i="2"/>
  <c r="E530" i="2"/>
  <c r="H530" i="2" s="1"/>
  <c r="B532" i="2"/>
  <c r="C532" i="2" l="1"/>
  <c r="N532" i="2"/>
  <c r="I532" i="2"/>
  <c r="D532" i="2"/>
  <c r="J532" i="2" s="1"/>
  <c r="E531" i="2"/>
  <c r="H531" i="2" s="1"/>
  <c r="J531" i="2"/>
  <c r="G530" i="2"/>
  <c r="F530" i="2"/>
  <c r="B533" i="2"/>
  <c r="C533" i="2" l="1"/>
  <c r="N533" i="2"/>
  <c r="I533" i="2"/>
  <c r="D533" i="2"/>
  <c r="J533" i="2" s="1"/>
  <c r="F531" i="2"/>
  <c r="G531" i="2"/>
  <c r="L531" i="2"/>
  <c r="L532" i="2" s="1"/>
  <c r="M531" i="2"/>
  <c r="M532" i="2" s="1"/>
  <c r="K531" i="2"/>
  <c r="K532" i="2" s="1"/>
  <c r="E532" i="2"/>
  <c r="H532" i="2" s="1"/>
  <c r="B534" i="2"/>
  <c r="N534" i="2" l="1"/>
  <c r="I534" i="2"/>
  <c r="D534" i="2"/>
  <c r="M533" i="2"/>
  <c r="L533" i="2"/>
  <c r="K533" i="2"/>
  <c r="C534" i="2"/>
  <c r="G532" i="2"/>
  <c r="F532" i="2"/>
  <c r="E533" i="2"/>
  <c r="H533" i="2" s="1"/>
  <c r="B535" i="2"/>
  <c r="N535" i="2" l="1"/>
  <c r="I535" i="2"/>
  <c r="D535" i="2"/>
  <c r="J535" i="2" s="1"/>
  <c r="J534" i="2"/>
  <c r="L534" i="2" s="1"/>
  <c r="C535" i="2"/>
  <c r="F533" i="2"/>
  <c r="G533" i="2"/>
  <c r="E534" i="2"/>
  <c r="H534" i="2" s="1"/>
  <c r="B536" i="2"/>
  <c r="N536" i="2" l="1"/>
  <c r="I536" i="2"/>
  <c r="D536" i="2"/>
  <c r="J536" i="2" s="1"/>
  <c r="M534" i="2"/>
  <c r="K534" i="2"/>
  <c r="L535" i="2"/>
  <c r="E535" i="2"/>
  <c r="H535" i="2" s="1"/>
  <c r="C536" i="2"/>
  <c r="G534" i="2"/>
  <c r="F534" i="2"/>
  <c r="B537" i="2"/>
  <c r="C537" i="2"/>
  <c r="N537" i="2" l="1"/>
  <c r="I537" i="2"/>
  <c r="D537" i="2"/>
  <c r="J537" i="2" s="1"/>
  <c r="M535" i="2"/>
  <c r="K535" i="2"/>
  <c r="F535" i="2"/>
  <c r="L536" i="2"/>
  <c r="G535" i="2"/>
  <c r="E536" i="2"/>
  <c r="H536" i="2" s="1"/>
  <c r="B538" i="2"/>
  <c r="C538" i="2" l="1"/>
  <c r="N538" i="2"/>
  <c r="I538" i="2"/>
  <c r="D538" i="2"/>
  <c r="M536" i="2"/>
  <c r="M537" i="2" s="1"/>
  <c r="L537" i="2"/>
  <c r="K536" i="2"/>
  <c r="K537" i="2" s="1"/>
  <c r="F536" i="2"/>
  <c r="G536" i="2"/>
  <c r="E537" i="2"/>
  <c r="H537" i="2" s="1"/>
  <c r="B539" i="2"/>
  <c r="N539" i="2" l="1"/>
  <c r="I539" i="2"/>
  <c r="D539" i="2"/>
  <c r="J539" i="2" s="1"/>
  <c r="J538" i="2"/>
  <c r="M538" i="2" s="1"/>
  <c r="F537" i="2"/>
  <c r="G537" i="2"/>
  <c r="C539" i="2"/>
  <c r="E538" i="2"/>
  <c r="H538" i="2" s="1"/>
  <c r="B540" i="2"/>
  <c r="C540" i="2" l="1"/>
  <c r="N540" i="2"/>
  <c r="I540" i="2"/>
  <c r="D540" i="2"/>
  <c r="J540" i="2" s="1"/>
  <c r="L538" i="2"/>
  <c r="K538" i="2"/>
  <c r="F538" i="2"/>
  <c r="G538" i="2"/>
  <c r="E539" i="2"/>
  <c r="H539" i="2" s="1"/>
  <c r="B541" i="2"/>
  <c r="N541" i="2" l="1"/>
  <c r="I541" i="2"/>
  <c r="D541" i="2"/>
  <c r="J541" i="2" s="1"/>
  <c r="L539" i="2"/>
  <c r="L540" i="2" s="1"/>
  <c r="M539" i="2"/>
  <c r="M540" i="2" s="1"/>
  <c r="K539" i="2"/>
  <c r="K540" i="2" s="1"/>
  <c r="F539" i="2"/>
  <c r="C541" i="2"/>
  <c r="G539" i="2"/>
  <c r="E540" i="2"/>
  <c r="H540" i="2" s="1"/>
  <c r="B542" i="2"/>
  <c r="C542" i="2" l="1"/>
  <c r="N542" i="2"/>
  <c r="I542" i="2"/>
  <c r="D542" i="2"/>
  <c r="J542" i="2" s="1"/>
  <c r="L541" i="2"/>
  <c r="F540" i="2"/>
  <c r="G540" i="2"/>
  <c r="E541" i="2"/>
  <c r="H541" i="2" s="1"/>
  <c r="B543" i="2"/>
  <c r="C543" i="2" l="1"/>
  <c r="N543" i="2"/>
  <c r="I543" i="2"/>
  <c r="D543" i="2"/>
  <c r="J543" i="2" s="1"/>
  <c r="M541" i="2"/>
  <c r="M542" i="2" s="1"/>
  <c r="L542" i="2"/>
  <c r="K541" i="2"/>
  <c r="K542" i="2" s="1"/>
  <c r="G541" i="2"/>
  <c r="F541" i="2"/>
  <c r="E542" i="2"/>
  <c r="H542" i="2" s="1"/>
  <c r="B544" i="2"/>
  <c r="C544" i="2" l="1"/>
  <c r="N544" i="2"/>
  <c r="I544" i="2"/>
  <c r="D544" i="2"/>
  <c r="J544" i="2" s="1"/>
  <c r="M543" i="2"/>
  <c r="K543" i="2"/>
  <c r="L543" i="2"/>
  <c r="E543" i="2"/>
  <c r="H543" i="2" s="1"/>
  <c r="F542" i="2"/>
  <c r="G542" i="2"/>
  <c r="B545" i="2"/>
  <c r="C545" i="2" l="1"/>
  <c r="N545" i="2"/>
  <c r="I545" i="2"/>
  <c r="D545" i="2"/>
  <c r="M544" i="2"/>
  <c r="L544" i="2"/>
  <c r="K544" i="2"/>
  <c r="F543" i="2"/>
  <c r="G543" i="2"/>
  <c r="E544" i="2"/>
  <c r="H544" i="2" s="1"/>
  <c r="B546" i="2"/>
  <c r="C546" i="2" l="1"/>
  <c r="N546" i="2"/>
  <c r="I546" i="2"/>
  <c r="D546" i="2"/>
  <c r="J546" i="2" s="1"/>
  <c r="E545" i="2"/>
  <c r="H545" i="2" s="1"/>
  <c r="J545" i="2"/>
  <c r="F544" i="2"/>
  <c r="G544" i="2"/>
  <c r="B547" i="2"/>
  <c r="C547" i="2" l="1"/>
  <c r="N547" i="2"/>
  <c r="I547" i="2"/>
  <c r="D547" i="2"/>
  <c r="J547" i="2" s="1"/>
  <c r="G545" i="2"/>
  <c r="F545" i="2"/>
  <c r="L545" i="2"/>
  <c r="L546" i="2" s="1"/>
  <c r="M545" i="2"/>
  <c r="M546" i="2" s="1"/>
  <c r="K545" i="2"/>
  <c r="K546" i="2" s="1"/>
  <c r="E546" i="2"/>
  <c r="H546" i="2" s="1"/>
  <c r="B548" i="2"/>
  <c r="N548" i="2" l="1"/>
  <c r="I548" i="2"/>
  <c r="D548" i="2"/>
  <c r="M547" i="2"/>
  <c r="K547" i="2"/>
  <c r="L547" i="2"/>
  <c r="F546" i="2"/>
  <c r="G546" i="2"/>
  <c r="C548" i="2"/>
  <c r="E547" i="2"/>
  <c r="H547" i="2" s="1"/>
  <c r="B549" i="2"/>
  <c r="C549" i="2"/>
  <c r="N549" i="2" l="1"/>
  <c r="I549" i="2"/>
  <c r="D549" i="2"/>
  <c r="J549" i="2" s="1"/>
  <c r="J548" i="2"/>
  <c r="L548" i="2" s="1"/>
  <c r="F547" i="2"/>
  <c r="G547" i="2"/>
  <c r="E548" i="2"/>
  <c r="H548" i="2" s="1"/>
  <c r="B550" i="2"/>
  <c r="C550" i="2" l="1"/>
  <c r="N550" i="2"/>
  <c r="I550" i="2"/>
  <c r="D550" i="2"/>
  <c r="J550" i="2" s="1"/>
  <c r="M548" i="2"/>
  <c r="M549" i="2" s="1"/>
  <c r="L549" i="2"/>
  <c r="K548" i="2"/>
  <c r="K549" i="2" s="1"/>
  <c r="G548" i="2"/>
  <c r="F548" i="2"/>
  <c r="E549" i="2"/>
  <c r="H549" i="2" s="1"/>
  <c r="B551" i="2"/>
  <c r="C551" i="2" l="1"/>
  <c r="E43" i="1" s="1"/>
  <c r="N551" i="2"/>
  <c r="I551" i="2"/>
  <c r="D551" i="2"/>
  <c r="J551" i="2" s="1"/>
  <c r="N43" i="1" s="1"/>
  <c r="M550" i="2"/>
  <c r="L550" i="2"/>
  <c r="K550" i="2"/>
  <c r="F549" i="2"/>
  <c r="G549" i="2"/>
  <c r="E550" i="2"/>
  <c r="H550" i="2" s="1"/>
  <c r="B552" i="2"/>
  <c r="C552" i="2" l="1"/>
  <c r="N552" i="2"/>
  <c r="I552" i="2"/>
  <c r="D552" i="2"/>
  <c r="L551" i="2"/>
  <c r="L54" i="1" s="1"/>
  <c r="M551" i="2"/>
  <c r="L55" i="1" s="1"/>
  <c r="K551" i="2"/>
  <c r="L53" i="1" s="1"/>
  <c r="F550" i="2"/>
  <c r="G550" i="2"/>
  <c r="E551" i="2"/>
  <c r="H551" i="2" s="1"/>
  <c r="C55" i="1" s="1"/>
  <c r="B553" i="2"/>
  <c r="C553" i="2" l="1"/>
  <c r="N553" i="2"/>
  <c r="I553" i="2"/>
  <c r="D553" i="2"/>
  <c r="J553" i="2" s="1"/>
  <c r="E552" i="2"/>
  <c r="H552" i="2" s="1"/>
  <c r="J552" i="2"/>
  <c r="M552" i="2" s="1"/>
  <c r="F551" i="2"/>
  <c r="G551" i="2"/>
  <c r="B554" i="2"/>
  <c r="C554" i="2" l="1"/>
  <c r="N554" i="2"/>
  <c r="I554" i="2"/>
  <c r="D554" i="2"/>
  <c r="F552" i="2"/>
  <c r="C53" i="1"/>
  <c r="G552" i="2"/>
  <c r="C54" i="1"/>
  <c r="M553" i="2"/>
  <c r="L552" i="2"/>
  <c r="L553" i="2" s="1"/>
  <c r="K552" i="2"/>
  <c r="K553" i="2" s="1"/>
  <c r="E553" i="2"/>
  <c r="H553" i="2" s="1"/>
  <c r="B555" i="2"/>
  <c r="N555" i="2" l="1"/>
  <c r="I555" i="2"/>
  <c r="D555" i="2"/>
  <c r="J555" i="2" s="1"/>
  <c r="J554" i="2"/>
  <c r="M554" i="2" s="1"/>
  <c r="C555" i="2"/>
  <c r="G553" i="2"/>
  <c r="F553" i="2"/>
  <c r="E554" i="2"/>
  <c r="H554" i="2" s="1"/>
  <c r="B556" i="2"/>
  <c r="N556" i="2" l="1"/>
  <c r="I556" i="2"/>
  <c r="D556" i="2"/>
  <c r="J556" i="2" s="1"/>
  <c r="L554" i="2"/>
  <c r="K554" i="2"/>
  <c r="E555" i="2"/>
  <c r="H555" i="2" s="1"/>
  <c r="C556" i="2"/>
  <c r="G554" i="2"/>
  <c r="F554" i="2"/>
  <c r="B557" i="2"/>
  <c r="C557" i="2" l="1"/>
  <c r="N557" i="2"/>
  <c r="I557" i="2"/>
  <c r="D557" i="2"/>
  <c r="J557" i="2" s="1"/>
  <c r="L555" i="2"/>
  <c r="M555" i="2"/>
  <c r="K555" i="2"/>
  <c r="F555" i="2"/>
  <c r="G555" i="2"/>
  <c r="E556" i="2"/>
  <c r="H556" i="2" s="1"/>
  <c r="B558" i="2"/>
  <c r="N558" i="2" l="1"/>
  <c r="I558" i="2"/>
  <c r="D558" i="2"/>
  <c r="J558" i="2" s="1"/>
  <c r="M556" i="2"/>
  <c r="M557" i="2" s="1"/>
  <c r="L556" i="2"/>
  <c r="L557" i="2" s="1"/>
  <c r="K556" i="2"/>
  <c r="K557" i="2" s="1"/>
  <c r="G556" i="2"/>
  <c r="F556" i="2"/>
  <c r="C558" i="2"/>
  <c r="E557" i="2"/>
  <c r="H557" i="2" s="1"/>
  <c r="B559" i="2"/>
  <c r="N559" i="2" l="1"/>
  <c r="I559" i="2"/>
  <c r="D559" i="2"/>
  <c r="J559" i="2" s="1"/>
  <c r="M558" i="2"/>
  <c r="C559" i="2"/>
  <c r="F557" i="2"/>
  <c r="G557" i="2"/>
  <c r="E558" i="2"/>
  <c r="H558" i="2" s="1"/>
  <c r="B560" i="2"/>
  <c r="N560" i="2" l="1"/>
  <c r="I560" i="2"/>
  <c r="D560" i="2"/>
  <c r="J560" i="2" s="1"/>
  <c r="M559" i="2"/>
  <c r="L558" i="2"/>
  <c r="K558" i="2"/>
  <c r="E559" i="2"/>
  <c r="H559" i="2" s="1"/>
  <c r="C560" i="2"/>
  <c r="F558" i="2"/>
  <c r="G558" i="2"/>
  <c r="B561" i="2"/>
  <c r="N561" i="2" l="1"/>
  <c r="I561" i="2"/>
  <c r="D561" i="2"/>
  <c r="J561" i="2" s="1"/>
  <c r="K559" i="2"/>
  <c r="L559" i="2"/>
  <c r="M560" i="2"/>
  <c r="G559" i="2"/>
  <c r="F559" i="2"/>
  <c r="C561" i="2"/>
  <c r="E560" i="2"/>
  <c r="H560" i="2" s="1"/>
  <c r="B562" i="2"/>
  <c r="C562" i="2" l="1"/>
  <c r="N562" i="2"/>
  <c r="I562" i="2"/>
  <c r="D562" i="2"/>
  <c r="J562" i="2" s="1"/>
  <c r="K560" i="2"/>
  <c r="L560" i="2"/>
  <c r="M561" i="2"/>
  <c r="F560" i="2"/>
  <c r="G560" i="2"/>
  <c r="E561" i="2"/>
  <c r="H561" i="2" s="1"/>
  <c r="B563" i="2"/>
  <c r="N563" i="2" l="1"/>
  <c r="I563" i="2"/>
  <c r="D563" i="2"/>
  <c r="J563" i="2" s="1"/>
  <c r="M562" i="2"/>
  <c r="K561" i="2"/>
  <c r="K562" i="2" s="1"/>
  <c r="L561" i="2"/>
  <c r="L562" i="2" s="1"/>
  <c r="C563" i="2"/>
  <c r="G561" i="2"/>
  <c r="E562" i="2"/>
  <c r="H562" i="2" s="1"/>
  <c r="F561" i="2"/>
  <c r="B564" i="2"/>
  <c r="N564" i="2" l="1"/>
  <c r="I564" i="2"/>
  <c r="D564" i="2"/>
  <c r="J564" i="2" s="1"/>
  <c r="K563" i="2"/>
  <c r="E563" i="2"/>
  <c r="H563" i="2" s="1"/>
  <c r="C564" i="2"/>
  <c r="G562" i="2"/>
  <c r="F562" i="2"/>
  <c r="B565" i="2"/>
  <c r="N565" i="2" l="1"/>
  <c r="I565" i="2"/>
  <c r="D565" i="2"/>
  <c r="J565" i="2" s="1"/>
  <c r="M563" i="2"/>
  <c r="L563" i="2"/>
  <c r="K564" i="2"/>
  <c r="E564" i="2"/>
  <c r="H564" i="2" s="1"/>
  <c r="F563" i="2"/>
  <c r="G563" i="2"/>
  <c r="C565" i="2"/>
  <c r="B566" i="2"/>
  <c r="N566" i="2" l="1"/>
  <c r="I566" i="2"/>
  <c r="D566" i="2"/>
  <c r="J566" i="2" s="1"/>
  <c r="M564" i="2"/>
  <c r="G564" i="2"/>
  <c r="K565" i="2"/>
  <c r="L564" i="2"/>
  <c r="F564" i="2"/>
  <c r="C566" i="2"/>
  <c r="E565" i="2"/>
  <c r="H565" i="2" s="1"/>
  <c r="B567" i="2"/>
  <c r="C567" i="2"/>
  <c r="N567" i="2" l="1"/>
  <c r="I567" i="2"/>
  <c r="D567" i="2"/>
  <c r="J567" i="2" s="1"/>
  <c r="M565" i="2"/>
  <c r="L565" i="2"/>
  <c r="K566" i="2"/>
  <c r="E566" i="2"/>
  <c r="H566" i="2" s="1"/>
  <c r="F565" i="2"/>
  <c r="G565" i="2"/>
  <c r="B568" i="2"/>
  <c r="C568" i="2" l="1"/>
  <c r="N568" i="2"/>
  <c r="I568" i="2"/>
  <c r="D568" i="2"/>
  <c r="J568" i="2" s="1"/>
  <c r="M566" i="2"/>
  <c r="M567" i="2" s="1"/>
  <c r="K567" i="2"/>
  <c r="L566" i="2"/>
  <c r="L567" i="2" s="1"/>
  <c r="F566" i="2"/>
  <c r="G566" i="2"/>
  <c r="E567" i="2"/>
  <c r="H567" i="2" s="1"/>
  <c r="B569" i="2"/>
  <c r="N569" i="2" l="1"/>
  <c r="I569" i="2"/>
  <c r="D569" i="2"/>
  <c r="J569" i="2" s="1"/>
  <c r="M568" i="2"/>
  <c r="K568" i="2"/>
  <c r="L568" i="2"/>
  <c r="F567" i="2"/>
  <c r="G567" i="2"/>
  <c r="C569" i="2"/>
  <c r="E568" i="2"/>
  <c r="H568" i="2" s="1"/>
  <c r="B570" i="2"/>
  <c r="N570" i="2" l="1"/>
  <c r="I570" i="2"/>
  <c r="D570" i="2"/>
  <c r="J570" i="2" s="1"/>
  <c r="M569" i="2"/>
  <c r="C570" i="2"/>
  <c r="F568" i="2"/>
  <c r="G568" i="2"/>
  <c r="E569" i="2"/>
  <c r="H569" i="2" s="1"/>
  <c r="B571" i="2"/>
  <c r="N571" i="2" l="1"/>
  <c r="I571" i="2"/>
  <c r="D571" i="2"/>
  <c r="J571" i="2" s="1"/>
  <c r="K569" i="2"/>
  <c r="L569" i="2"/>
  <c r="M570" i="2"/>
  <c r="C571" i="2"/>
  <c r="F569" i="2"/>
  <c r="G569" i="2"/>
  <c r="E570" i="2"/>
  <c r="H570" i="2" s="1"/>
  <c r="B572" i="2"/>
  <c r="N572" i="2" l="1"/>
  <c r="I572" i="2"/>
  <c r="D572" i="2"/>
  <c r="J572" i="2" s="1"/>
  <c r="L570" i="2"/>
  <c r="K570" i="2"/>
  <c r="M571" i="2"/>
  <c r="E571" i="2"/>
  <c r="H571" i="2" s="1"/>
  <c r="C572" i="2"/>
  <c r="F570" i="2"/>
  <c r="G570" i="2"/>
  <c r="B573" i="2"/>
  <c r="C573" i="2"/>
  <c r="N573" i="2" l="1"/>
  <c r="I573" i="2"/>
  <c r="D573" i="2"/>
  <c r="J573" i="2" s="1"/>
  <c r="E572" i="2"/>
  <c r="H572" i="2" s="1"/>
  <c r="L571" i="2"/>
  <c r="K571" i="2"/>
  <c r="M572" i="2"/>
  <c r="G571" i="2"/>
  <c r="F571" i="2"/>
  <c r="B574" i="2"/>
  <c r="N574" i="2" l="1"/>
  <c r="I574" i="2"/>
  <c r="D574" i="2"/>
  <c r="J574" i="2" s="1"/>
  <c r="M573" i="2"/>
  <c r="F572" i="2"/>
  <c r="G572" i="2"/>
  <c r="K572" i="2"/>
  <c r="K573" i="2" s="1"/>
  <c r="L572" i="2"/>
  <c r="L573" i="2" s="1"/>
  <c r="C574" i="2"/>
  <c r="E573" i="2"/>
  <c r="H573" i="2" s="1"/>
  <c r="B575" i="2"/>
  <c r="C575" i="2" l="1"/>
  <c r="N575" i="2"/>
  <c r="I575" i="2"/>
  <c r="D575" i="2"/>
  <c r="J575" i="2" s="1"/>
  <c r="L574" i="2"/>
  <c r="G573" i="2"/>
  <c r="F573" i="2"/>
  <c r="E574" i="2"/>
  <c r="H574" i="2" s="1"/>
  <c r="B576" i="2"/>
  <c r="N576" i="2" l="1"/>
  <c r="I576" i="2"/>
  <c r="D576" i="2"/>
  <c r="J576" i="2" s="1"/>
  <c r="M574" i="2"/>
  <c r="M575" i="2" s="1"/>
  <c r="L575" i="2"/>
  <c r="K574" i="2"/>
  <c r="K575" i="2" s="1"/>
  <c r="C576" i="2"/>
  <c r="F574" i="2"/>
  <c r="G574" i="2"/>
  <c r="E575" i="2"/>
  <c r="H575" i="2" s="1"/>
  <c r="B577" i="2"/>
  <c r="N577" i="2" l="1"/>
  <c r="I577" i="2"/>
  <c r="D577" i="2"/>
  <c r="J577" i="2" s="1"/>
  <c r="L576" i="2"/>
  <c r="E576" i="2"/>
  <c r="H576" i="2" s="1"/>
  <c r="C577" i="2"/>
  <c r="F575" i="2"/>
  <c r="G575" i="2"/>
  <c r="B578" i="2"/>
  <c r="C578" i="2" l="1"/>
  <c r="N578" i="2"/>
  <c r="I578" i="2"/>
  <c r="D578" i="2"/>
  <c r="J578" i="2" s="1"/>
  <c r="M576" i="2"/>
  <c r="K576" i="2"/>
  <c r="L577" i="2"/>
  <c r="G576" i="2"/>
  <c r="F576" i="2"/>
  <c r="E577" i="2"/>
  <c r="H577" i="2" s="1"/>
  <c r="B579" i="2"/>
  <c r="N579" i="2" l="1"/>
  <c r="I579" i="2"/>
  <c r="D579" i="2"/>
  <c r="J579" i="2" s="1"/>
  <c r="M577" i="2"/>
  <c r="M578" i="2" s="1"/>
  <c r="L578" i="2"/>
  <c r="K577" i="2"/>
  <c r="K578" i="2" s="1"/>
  <c r="F577" i="2"/>
  <c r="G577" i="2"/>
  <c r="C579" i="2"/>
  <c r="E578" i="2"/>
  <c r="H578" i="2" s="1"/>
  <c r="B580" i="2"/>
  <c r="N580" i="2" l="1"/>
  <c r="I580" i="2"/>
  <c r="D580" i="2"/>
  <c r="J580" i="2" s="1"/>
  <c r="K579" i="2"/>
  <c r="C580" i="2"/>
  <c r="F578" i="2"/>
  <c r="G578" i="2"/>
  <c r="E579" i="2"/>
  <c r="H579" i="2" s="1"/>
  <c r="B581" i="2"/>
  <c r="N581" i="2" l="1"/>
  <c r="I581" i="2"/>
  <c r="D581" i="2"/>
  <c r="J581" i="2" s="1"/>
  <c r="M579" i="2"/>
  <c r="L579" i="2"/>
  <c r="K580" i="2"/>
  <c r="C581" i="2"/>
  <c r="F579" i="2"/>
  <c r="G579" i="2"/>
  <c r="E580" i="2"/>
  <c r="H580" i="2" s="1"/>
  <c r="B582" i="2"/>
  <c r="C582" i="2" l="1"/>
  <c r="N582" i="2"/>
  <c r="I582" i="2"/>
  <c r="D582" i="2"/>
  <c r="M580" i="2"/>
  <c r="L580" i="2"/>
  <c r="K581" i="2"/>
  <c r="G580" i="2"/>
  <c r="F580" i="2"/>
  <c r="E581" i="2"/>
  <c r="H581" i="2" s="1"/>
  <c r="B583" i="2"/>
  <c r="C583" i="2" l="1"/>
  <c r="N583" i="2"/>
  <c r="I583" i="2"/>
  <c r="D583" i="2"/>
  <c r="E582" i="2"/>
  <c r="H582" i="2" s="1"/>
  <c r="J582" i="2"/>
  <c r="K582" i="2" s="1"/>
  <c r="M581" i="2"/>
  <c r="L581" i="2"/>
  <c r="F581" i="2"/>
  <c r="G581" i="2"/>
  <c r="B584" i="2"/>
  <c r="C584" i="2" l="1"/>
  <c r="N584" i="2"/>
  <c r="I584" i="2"/>
  <c r="D584" i="2"/>
  <c r="J584" i="2" s="1"/>
  <c r="G582" i="2"/>
  <c r="F582" i="2"/>
  <c r="E583" i="2"/>
  <c r="H583" i="2" s="1"/>
  <c r="J583" i="2"/>
  <c r="K583" i="2" s="1"/>
  <c r="M582" i="2"/>
  <c r="L582" i="2"/>
  <c r="B585" i="2"/>
  <c r="N585" i="2" l="1"/>
  <c r="I585" i="2"/>
  <c r="D585" i="2"/>
  <c r="J585" i="2" s="1"/>
  <c r="G583" i="2"/>
  <c r="F583" i="2"/>
  <c r="M583" i="2"/>
  <c r="M584" i="2" s="1"/>
  <c r="K584" i="2"/>
  <c r="L583" i="2"/>
  <c r="L584" i="2" s="1"/>
  <c r="C585" i="2"/>
  <c r="E584" i="2"/>
  <c r="H584" i="2" s="1"/>
  <c r="B586" i="2"/>
  <c r="C586" i="2"/>
  <c r="N586" i="2" l="1"/>
  <c r="I586" i="2"/>
  <c r="D586" i="2"/>
  <c r="J586" i="2" s="1"/>
  <c r="K585" i="2"/>
  <c r="G584" i="2"/>
  <c r="F584" i="2"/>
  <c r="E585" i="2"/>
  <c r="H585" i="2" s="1"/>
  <c r="B587" i="2"/>
  <c r="N587" i="2" l="1"/>
  <c r="I587" i="2"/>
  <c r="D587" i="2"/>
  <c r="J587" i="2" s="1"/>
  <c r="M585" i="2"/>
  <c r="M586" i="2" s="1"/>
  <c r="K586" i="2"/>
  <c r="L585" i="2"/>
  <c r="L586" i="2" s="1"/>
  <c r="C587" i="2"/>
  <c r="G585" i="2"/>
  <c r="F585" i="2"/>
  <c r="E586" i="2"/>
  <c r="H586" i="2" s="1"/>
  <c r="B588" i="2"/>
  <c r="N588" i="2" l="1"/>
  <c r="I588" i="2"/>
  <c r="D588" i="2"/>
  <c r="J588" i="2" s="1"/>
  <c r="K587" i="2"/>
  <c r="E587" i="2"/>
  <c r="H587" i="2" s="1"/>
  <c r="C588" i="2"/>
  <c r="F586" i="2"/>
  <c r="G586" i="2"/>
  <c r="B589" i="2"/>
  <c r="N589" i="2" l="1"/>
  <c r="I589" i="2"/>
  <c r="D589" i="2"/>
  <c r="J589" i="2" s="1"/>
  <c r="M587" i="2"/>
  <c r="L587" i="2"/>
  <c r="K588" i="2"/>
  <c r="G587" i="2"/>
  <c r="F587" i="2"/>
  <c r="E588" i="2"/>
  <c r="H588" i="2" s="1"/>
  <c r="C589" i="2"/>
  <c r="B590" i="2"/>
  <c r="C590" i="2" l="1"/>
  <c r="N590" i="2"/>
  <c r="I590" i="2"/>
  <c r="D590" i="2"/>
  <c r="J590" i="2" s="1"/>
  <c r="M588" i="2"/>
  <c r="K589" i="2"/>
  <c r="L588" i="2"/>
  <c r="F588" i="2"/>
  <c r="G588" i="2"/>
  <c r="E589" i="2"/>
  <c r="H589" i="2" s="1"/>
  <c r="B591" i="2"/>
  <c r="N591" i="2" l="1"/>
  <c r="I591" i="2"/>
  <c r="D591" i="2"/>
  <c r="J591" i="2" s="1"/>
  <c r="M589" i="2"/>
  <c r="M590" i="2" s="1"/>
  <c r="L589" i="2"/>
  <c r="L590" i="2" s="1"/>
  <c r="K590" i="2"/>
  <c r="C591" i="2"/>
  <c r="F589" i="2"/>
  <c r="G589" i="2"/>
  <c r="E590" i="2"/>
  <c r="H590" i="2" s="1"/>
  <c r="B592" i="2"/>
  <c r="N592" i="2" l="1"/>
  <c r="I592" i="2"/>
  <c r="D592" i="2"/>
  <c r="J592" i="2" s="1"/>
  <c r="M591" i="2"/>
  <c r="C592" i="2"/>
  <c r="F590" i="2"/>
  <c r="G590" i="2"/>
  <c r="E591" i="2"/>
  <c r="H591" i="2" s="1"/>
  <c r="B593" i="2"/>
  <c r="N593" i="2" l="1"/>
  <c r="I593" i="2"/>
  <c r="D593" i="2"/>
  <c r="J593" i="2" s="1"/>
  <c r="K591" i="2"/>
  <c r="L591" i="2"/>
  <c r="M592" i="2"/>
  <c r="C593" i="2"/>
  <c r="F591" i="2"/>
  <c r="G591" i="2"/>
  <c r="E592" i="2"/>
  <c r="H592" i="2" s="1"/>
  <c r="B594" i="2"/>
  <c r="N594" i="2" l="1"/>
  <c r="I594" i="2"/>
  <c r="D594" i="2"/>
  <c r="J594" i="2" s="1"/>
  <c r="L592" i="2"/>
  <c r="K592" i="2"/>
  <c r="M593" i="2"/>
  <c r="C594" i="2"/>
  <c r="G592" i="2"/>
  <c r="F592" i="2"/>
  <c r="E593" i="2"/>
  <c r="H593" i="2" s="1"/>
  <c r="B595" i="2"/>
  <c r="N595" i="2" l="1"/>
  <c r="I595" i="2"/>
  <c r="D595" i="2"/>
  <c r="J595" i="2" s="1"/>
  <c r="K593" i="2"/>
  <c r="L593" i="2"/>
  <c r="M594" i="2"/>
  <c r="C595" i="2"/>
  <c r="E594" i="2"/>
  <c r="H594" i="2" s="1"/>
  <c r="F593" i="2"/>
  <c r="G593" i="2"/>
  <c r="B596" i="2"/>
  <c r="N596" i="2" l="1"/>
  <c r="I596" i="2"/>
  <c r="D596" i="2"/>
  <c r="J596" i="2" s="1"/>
  <c r="K594" i="2"/>
  <c r="L594" i="2"/>
  <c r="M595" i="2"/>
  <c r="E595" i="2"/>
  <c r="H595" i="2" s="1"/>
  <c r="C596" i="2"/>
  <c r="G594" i="2"/>
  <c r="F594" i="2"/>
  <c r="B597" i="2"/>
  <c r="C597" i="2" l="1"/>
  <c r="N597" i="2"/>
  <c r="I597" i="2"/>
  <c r="D597" i="2"/>
  <c r="J597" i="2" s="1"/>
  <c r="L595" i="2"/>
  <c r="K595" i="2"/>
  <c r="M596" i="2"/>
  <c r="E596" i="2"/>
  <c r="H596" i="2" s="1"/>
  <c r="F595" i="2"/>
  <c r="G595" i="2"/>
  <c r="B598" i="2"/>
  <c r="N598" i="2" l="1"/>
  <c r="I598" i="2"/>
  <c r="D598" i="2"/>
  <c r="J598" i="2" s="1"/>
  <c r="M597" i="2"/>
  <c r="K596" i="2"/>
  <c r="K597" i="2" s="1"/>
  <c r="L596" i="2"/>
  <c r="L597" i="2" s="1"/>
  <c r="F596" i="2"/>
  <c r="G596" i="2"/>
  <c r="C598" i="2"/>
  <c r="E597" i="2"/>
  <c r="H597" i="2" s="1"/>
  <c r="B599" i="2"/>
  <c r="C599" i="2" l="1"/>
  <c r="N599" i="2"/>
  <c r="I599" i="2"/>
  <c r="D599" i="2"/>
  <c r="J599" i="2" s="1"/>
  <c r="M598" i="2"/>
  <c r="F597" i="2"/>
  <c r="G597" i="2"/>
  <c r="E598" i="2"/>
  <c r="H598" i="2" s="1"/>
  <c r="B600" i="2"/>
  <c r="C600" i="2" l="1"/>
  <c r="N600" i="2"/>
  <c r="I600" i="2"/>
  <c r="D600" i="2"/>
  <c r="M599" i="2"/>
  <c r="K598" i="2"/>
  <c r="K599" i="2" s="1"/>
  <c r="L598" i="2"/>
  <c r="L599" i="2" s="1"/>
  <c r="F598" i="2"/>
  <c r="G598" i="2"/>
  <c r="E599" i="2"/>
  <c r="H599" i="2" s="1"/>
  <c r="B601" i="2"/>
  <c r="C601" i="2" l="1"/>
  <c r="N601" i="2"/>
  <c r="I601" i="2"/>
  <c r="D601" i="2"/>
  <c r="J601" i="2" s="1"/>
  <c r="E600" i="2"/>
  <c r="H600" i="2" s="1"/>
  <c r="J600" i="2"/>
  <c r="G599" i="2"/>
  <c r="F599" i="2"/>
  <c r="B602" i="2"/>
  <c r="C602" i="2" l="1"/>
  <c r="N602" i="2"/>
  <c r="I602" i="2"/>
  <c r="D602" i="2"/>
  <c r="J602" i="2" s="1"/>
  <c r="F600" i="2"/>
  <c r="G600" i="2"/>
  <c r="L600" i="2"/>
  <c r="L601" i="2" s="1"/>
  <c r="M600" i="2"/>
  <c r="M601" i="2" s="1"/>
  <c r="K600" i="2"/>
  <c r="K601" i="2" s="1"/>
  <c r="E601" i="2"/>
  <c r="H601" i="2" s="1"/>
  <c r="B603" i="2"/>
  <c r="N603" i="2" l="1"/>
  <c r="I603" i="2"/>
  <c r="D603" i="2"/>
  <c r="J603" i="2" s="1"/>
  <c r="M602" i="2"/>
  <c r="L602" i="2"/>
  <c r="K602" i="2"/>
  <c r="C603" i="2"/>
  <c r="G601" i="2"/>
  <c r="F601" i="2"/>
  <c r="E602" i="2"/>
  <c r="H602" i="2" s="1"/>
  <c r="B604" i="2"/>
  <c r="N604" i="2" l="1"/>
  <c r="I604" i="2"/>
  <c r="D604" i="2"/>
  <c r="J604" i="2" s="1"/>
  <c r="L603" i="2"/>
  <c r="C604" i="2"/>
  <c r="G602" i="2"/>
  <c r="F602" i="2"/>
  <c r="E603" i="2"/>
  <c r="H603" i="2" s="1"/>
  <c r="B605" i="2"/>
  <c r="N605" i="2" l="1"/>
  <c r="I605" i="2"/>
  <c r="D605" i="2"/>
  <c r="J605" i="2" s="1"/>
  <c r="K603" i="2"/>
  <c r="M603" i="2"/>
  <c r="L604" i="2"/>
  <c r="C605" i="2"/>
  <c r="F603" i="2"/>
  <c r="G603" i="2"/>
  <c r="E604" i="2"/>
  <c r="H604" i="2" s="1"/>
  <c r="B606" i="2"/>
  <c r="N606" i="2" l="1"/>
  <c r="I606" i="2"/>
  <c r="D606" i="2"/>
  <c r="J606" i="2" s="1"/>
  <c r="M604" i="2"/>
  <c r="K604" i="2"/>
  <c r="L605" i="2"/>
  <c r="C606" i="2"/>
  <c r="F604" i="2"/>
  <c r="G604" i="2"/>
  <c r="E605" i="2"/>
  <c r="H605" i="2" s="1"/>
  <c r="B607" i="2"/>
  <c r="N607" i="2" l="1"/>
  <c r="I607" i="2"/>
  <c r="D607" i="2"/>
  <c r="J607" i="2" s="1"/>
  <c r="M605" i="2"/>
  <c r="K605" i="2"/>
  <c r="L606" i="2"/>
  <c r="E606" i="2"/>
  <c r="H606" i="2" s="1"/>
  <c r="C607" i="2"/>
  <c r="G605" i="2"/>
  <c r="F605" i="2"/>
  <c r="B608" i="2"/>
  <c r="N608" i="2" l="1"/>
  <c r="I608" i="2"/>
  <c r="D608" i="2"/>
  <c r="J608" i="2" s="1"/>
  <c r="M606" i="2"/>
  <c r="K606" i="2"/>
  <c r="L607" i="2"/>
  <c r="F606" i="2"/>
  <c r="G606" i="2"/>
  <c r="C608" i="2"/>
  <c r="E607" i="2"/>
  <c r="H607" i="2" s="1"/>
  <c r="B609" i="2"/>
  <c r="C609" i="2" l="1"/>
  <c r="N609" i="2"/>
  <c r="I609" i="2"/>
  <c r="D609" i="2"/>
  <c r="J609" i="2" s="1"/>
  <c r="M607" i="2"/>
  <c r="L608" i="2"/>
  <c r="K607" i="2"/>
  <c r="F607" i="2"/>
  <c r="G607" i="2"/>
  <c r="E608" i="2"/>
  <c r="H608" i="2" s="1"/>
  <c r="B610" i="2"/>
  <c r="C610" i="2" l="1"/>
  <c r="N610" i="2"/>
  <c r="I610" i="2"/>
  <c r="D610" i="2"/>
  <c r="K608" i="2"/>
  <c r="K609" i="2" s="1"/>
  <c r="M608" i="2"/>
  <c r="M609" i="2" s="1"/>
  <c r="L609" i="2"/>
  <c r="G608" i="2"/>
  <c r="F608" i="2"/>
  <c r="E609" i="2"/>
  <c r="H609" i="2" s="1"/>
  <c r="B611" i="2"/>
  <c r="N611" i="2" l="1"/>
  <c r="I611" i="2"/>
  <c r="D611" i="2"/>
  <c r="J611" i="2" s="1"/>
  <c r="E610" i="2"/>
  <c r="H610" i="2" s="1"/>
  <c r="J610" i="2"/>
  <c r="M610" i="2" s="1"/>
  <c r="G609" i="2"/>
  <c r="C611" i="2"/>
  <c r="F609" i="2"/>
  <c r="B612" i="2"/>
  <c r="C612" i="2" l="1"/>
  <c r="N612" i="2"/>
  <c r="I612" i="2"/>
  <c r="D612" i="2"/>
  <c r="J612" i="2" s="1"/>
  <c r="G610" i="2"/>
  <c r="F610" i="2"/>
  <c r="M611" i="2"/>
  <c r="K610" i="2"/>
  <c r="L610" i="2"/>
  <c r="L611" i="2" s="1"/>
  <c r="E611" i="2"/>
  <c r="H611" i="2" s="1"/>
  <c r="B613" i="2"/>
  <c r="N613" i="2" l="1"/>
  <c r="I613" i="2"/>
  <c r="D613" i="2"/>
  <c r="J613" i="2" s="1"/>
  <c r="M612" i="2"/>
  <c r="K611" i="2"/>
  <c r="K612" i="2" s="1"/>
  <c r="L612" i="2"/>
  <c r="C613" i="2"/>
  <c r="G611" i="2"/>
  <c r="F611" i="2"/>
  <c r="E612" i="2"/>
  <c r="H612" i="2" s="1"/>
  <c r="B614" i="2"/>
  <c r="N614" i="2" l="1"/>
  <c r="I614" i="2"/>
  <c r="D614" i="2"/>
  <c r="J614" i="2" s="1"/>
  <c r="M613" i="2"/>
  <c r="C614" i="2"/>
  <c r="F612" i="2"/>
  <c r="G612" i="2"/>
  <c r="E613" i="2"/>
  <c r="H613" i="2" s="1"/>
  <c r="B615" i="2"/>
  <c r="N615" i="2" l="1"/>
  <c r="I615" i="2"/>
  <c r="D615" i="2"/>
  <c r="J615" i="2" s="1"/>
  <c r="M614" i="2"/>
  <c r="L613" i="2"/>
  <c r="K613" i="2"/>
  <c r="E614" i="2"/>
  <c r="H614" i="2" s="1"/>
  <c r="C615" i="2"/>
  <c r="G613" i="2"/>
  <c r="F613" i="2"/>
  <c r="B616" i="2"/>
  <c r="C616" i="2" l="1"/>
  <c r="N616" i="2"/>
  <c r="I616" i="2"/>
  <c r="D616" i="2"/>
  <c r="J616" i="2" s="1"/>
  <c r="K614" i="2"/>
  <c r="L614" i="2"/>
  <c r="M615" i="2"/>
  <c r="F614" i="2"/>
  <c r="G614" i="2"/>
  <c r="E615" i="2"/>
  <c r="H615" i="2" s="1"/>
  <c r="B617" i="2"/>
  <c r="N617" i="2" l="1"/>
  <c r="I617" i="2"/>
  <c r="D617" i="2"/>
  <c r="J617" i="2" s="1"/>
  <c r="M616" i="2"/>
  <c r="L615" i="2"/>
  <c r="L616" i="2" s="1"/>
  <c r="K615" i="2"/>
  <c r="K616" i="2" s="1"/>
  <c r="G615" i="2"/>
  <c r="F615" i="2"/>
  <c r="C617" i="2"/>
  <c r="E616" i="2"/>
  <c r="H616" i="2" s="1"/>
  <c r="B618" i="2"/>
  <c r="C618" i="2"/>
  <c r="N618" i="2" l="1"/>
  <c r="I618" i="2"/>
  <c r="D618" i="2"/>
  <c r="J618" i="2" s="1"/>
  <c r="L617" i="2"/>
  <c r="F616" i="2"/>
  <c r="G616" i="2"/>
  <c r="E617" i="2"/>
  <c r="H617" i="2" s="1"/>
  <c r="B619" i="2"/>
  <c r="C619" i="2" l="1"/>
  <c r="N619" i="2"/>
  <c r="I619" i="2"/>
  <c r="D619" i="2"/>
  <c r="J619" i="2" s="1"/>
  <c r="M617" i="2"/>
  <c r="M618" i="2" s="1"/>
  <c r="L618" i="2"/>
  <c r="K617" i="2"/>
  <c r="K618" i="2" s="1"/>
  <c r="G617" i="2"/>
  <c r="F617" i="2"/>
  <c r="E618" i="2"/>
  <c r="H618" i="2" s="1"/>
  <c r="B620" i="2"/>
  <c r="C620" i="2" l="1"/>
  <c r="N620" i="2"/>
  <c r="I620" i="2"/>
  <c r="D620" i="2"/>
  <c r="M619" i="2"/>
  <c r="L619" i="2"/>
  <c r="K619" i="2"/>
  <c r="F618" i="2"/>
  <c r="E619" i="2"/>
  <c r="H619" i="2" s="1"/>
  <c r="G618" i="2"/>
  <c r="B621" i="2"/>
  <c r="C621" i="2" l="1"/>
  <c r="N621" i="2"/>
  <c r="I621" i="2"/>
  <c r="D621" i="2"/>
  <c r="J620" i="2"/>
  <c r="M620" i="2" s="1"/>
  <c r="E620" i="2"/>
  <c r="H620" i="2" s="1"/>
  <c r="F619" i="2"/>
  <c r="G619" i="2"/>
  <c r="B622" i="2"/>
  <c r="C622" i="2" l="1"/>
  <c r="N622" i="2"/>
  <c r="I622" i="2"/>
  <c r="D622" i="2"/>
  <c r="J622" i="2" s="1"/>
  <c r="K620" i="2"/>
  <c r="L620" i="2"/>
  <c r="E621" i="2"/>
  <c r="H621" i="2" s="1"/>
  <c r="J621" i="2"/>
  <c r="F620" i="2"/>
  <c r="G620" i="2"/>
  <c r="B623" i="2"/>
  <c r="C623" i="2"/>
  <c r="N623" i="2" l="1"/>
  <c r="I623" i="2"/>
  <c r="D623" i="2"/>
  <c r="J623" i="2" s="1"/>
  <c r="G621" i="2"/>
  <c r="F621" i="2"/>
  <c r="L621" i="2"/>
  <c r="L622" i="2" s="1"/>
  <c r="M621" i="2"/>
  <c r="M622" i="2" s="1"/>
  <c r="K621" i="2"/>
  <c r="K622" i="2" s="1"/>
  <c r="E622" i="2"/>
  <c r="H622" i="2" s="1"/>
  <c r="B624" i="2"/>
  <c r="N624" i="2" l="1"/>
  <c r="I624" i="2"/>
  <c r="D624" i="2"/>
  <c r="J624" i="2" s="1"/>
  <c r="L623" i="2"/>
  <c r="M623" i="2"/>
  <c r="K623" i="2"/>
  <c r="G622" i="2"/>
  <c r="F622" i="2"/>
  <c r="C624" i="2"/>
  <c r="E623" i="2"/>
  <c r="H623" i="2" s="1"/>
  <c r="B625" i="2"/>
  <c r="C625" i="2" l="1"/>
  <c r="N625" i="2"/>
  <c r="I625" i="2"/>
  <c r="D625" i="2"/>
  <c r="J625" i="2" s="1"/>
  <c r="L624" i="2"/>
  <c r="F623" i="2"/>
  <c r="G623" i="2"/>
  <c r="E624" i="2"/>
  <c r="H624" i="2" s="1"/>
  <c r="B626" i="2"/>
  <c r="C626" i="2" l="1"/>
  <c r="N626" i="2"/>
  <c r="I626" i="2"/>
  <c r="D626" i="2"/>
  <c r="J626" i="2" s="1"/>
  <c r="M624" i="2"/>
  <c r="M625" i="2" s="1"/>
  <c r="L625" i="2"/>
  <c r="K624" i="2"/>
  <c r="K625" i="2" s="1"/>
  <c r="F624" i="2"/>
  <c r="G624" i="2"/>
  <c r="E625" i="2"/>
  <c r="H625" i="2" s="1"/>
  <c r="B627" i="2"/>
  <c r="C627" i="2" l="1"/>
  <c r="N627" i="2"/>
  <c r="I627" i="2"/>
  <c r="D627" i="2"/>
  <c r="J627" i="2" s="1"/>
  <c r="M626" i="2"/>
  <c r="K626" i="2"/>
  <c r="L626" i="2"/>
  <c r="F625" i="2"/>
  <c r="G625" i="2"/>
  <c r="E626" i="2"/>
  <c r="H626" i="2" s="1"/>
  <c r="B628" i="2"/>
  <c r="C628" i="2" l="1"/>
  <c r="N628" i="2"/>
  <c r="I628" i="2"/>
  <c r="D628" i="2"/>
  <c r="J628" i="2" s="1"/>
  <c r="M627" i="2"/>
  <c r="K627" i="2"/>
  <c r="L627" i="2"/>
  <c r="E627" i="2"/>
  <c r="H627" i="2" s="1"/>
  <c r="F626" i="2"/>
  <c r="G626" i="2"/>
  <c r="B629" i="2"/>
  <c r="C629" i="2" l="1"/>
  <c r="N629" i="2"/>
  <c r="I629" i="2"/>
  <c r="D629" i="2"/>
  <c r="K628" i="2"/>
  <c r="M628" i="2"/>
  <c r="L628" i="2"/>
  <c r="G627" i="2"/>
  <c r="E628" i="2"/>
  <c r="H628" i="2" s="1"/>
  <c r="F627" i="2"/>
  <c r="B630" i="2"/>
  <c r="C630" i="2" l="1"/>
  <c r="N630" i="2"/>
  <c r="I630" i="2"/>
  <c r="D630" i="2"/>
  <c r="J630" i="2" s="1"/>
  <c r="E629" i="2"/>
  <c r="H629" i="2" s="1"/>
  <c r="J629" i="2"/>
  <c r="K629" i="2" s="1"/>
  <c r="F628" i="2"/>
  <c r="G628" i="2"/>
  <c r="B631" i="2"/>
  <c r="C631" i="2" l="1"/>
  <c r="N631" i="2"/>
  <c r="I631" i="2"/>
  <c r="D631" i="2"/>
  <c r="J631" i="2" s="1"/>
  <c r="G629" i="2"/>
  <c r="F629" i="2"/>
  <c r="M629" i="2"/>
  <c r="M630" i="2" s="1"/>
  <c r="L629" i="2"/>
  <c r="L630" i="2" s="1"/>
  <c r="K630" i="2"/>
  <c r="E630" i="2"/>
  <c r="H630" i="2" s="1"/>
  <c r="B632" i="2"/>
  <c r="N632" i="2" l="1"/>
  <c r="I632" i="2"/>
  <c r="D632" i="2"/>
  <c r="J632" i="2" s="1"/>
  <c r="M631" i="2"/>
  <c r="K631" i="2"/>
  <c r="L631" i="2"/>
  <c r="G630" i="2"/>
  <c r="F630" i="2"/>
  <c r="C632" i="2"/>
  <c r="E631" i="2"/>
  <c r="H631" i="2" s="1"/>
  <c r="B633" i="2"/>
  <c r="N633" i="2" l="1"/>
  <c r="I633" i="2"/>
  <c r="D633" i="2"/>
  <c r="J633" i="2" s="1"/>
  <c r="L632" i="2"/>
  <c r="C633" i="2"/>
  <c r="G631" i="2"/>
  <c r="F631" i="2"/>
  <c r="E632" i="2"/>
  <c r="H632" i="2" s="1"/>
  <c r="B634" i="2"/>
  <c r="N634" i="2" l="1"/>
  <c r="I634" i="2"/>
  <c r="D634" i="2"/>
  <c r="J634" i="2" s="1"/>
  <c r="M632" i="2"/>
  <c r="K632" i="2"/>
  <c r="L633" i="2"/>
  <c r="C634" i="2"/>
  <c r="G632" i="2"/>
  <c r="F632" i="2"/>
  <c r="E633" i="2"/>
  <c r="H633" i="2" s="1"/>
  <c r="B635" i="2"/>
  <c r="N635" i="2" l="1"/>
  <c r="I635" i="2"/>
  <c r="D635" i="2"/>
  <c r="J635" i="2" s="1"/>
  <c r="M633" i="2"/>
  <c r="K633" i="2"/>
  <c r="L634" i="2"/>
  <c r="C635" i="2"/>
  <c r="G633" i="2"/>
  <c r="F633" i="2"/>
  <c r="E634" i="2"/>
  <c r="H634" i="2" s="1"/>
  <c r="B636" i="2"/>
  <c r="N636" i="2" l="1"/>
  <c r="I636" i="2"/>
  <c r="D636" i="2"/>
  <c r="J636" i="2" s="1"/>
  <c r="M634" i="2"/>
  <c r="K634" i="2"/>
  <c r="L635" i="2"/>
  <c r="C636" i="2"/>
  <c r="F634" i="2"/>
  <c r="G634" i="2"/>
  <c r="E635" i="2"/>
  <c r="H635" i="2" s="1"/>
  <c r="B637" i="2"/>
  <c r="N637" i="2" l="1"/>
  <c r="I637" i="2"/>
  <c r="D637" i="2"/>
  <c r="J637" i="2" s="1"/>
  <c r="M635" i="2"/>
  <c r="K635" i="2"/>
  <c r="L636" i="2"/>
  <c r="C637" i="2"/>
  <c r="G635" i="2"/>
  <c r="F635" i="2"/>
  <c r="E636" i="2"/>
  <c r="H636" i="2" s="1"/>
  <c r="B638" i="2"/>
  <c r="N638" i="2" l="1"/>
  <c r="I638" i="2"/>
  <c r="D638" i="2"/>
  <c r="J638" i="2" s="1"/>
  <c r="M636" i="2"/>
  <c r="K636" i="2"/>
  <c r="L637" i="2"/>
  <c r="C638" i="2"/>
  <c r="G636" i="2"/>
  <c r="F636" i="2"/>
  <c r="E637" i="2"/>
  <c r="H637" i="2" s="1"/>
  <c r="B639" i="2"/>
  <c r="N639" i="2" l="1"/>
  <c r="I639" i="2"/>
  <c r="D639" i="2"/>
  <c r="J639" i="2" s="1"/>
  <c r="M637" i="2"/>
  <c r="K637" i="2"/>
  <c r="L638" i="2"/>
  <c r="E638" i="2"/>
  <c r="H638" i="2" s="1"/>
  <c r="C639" i="2"/>
  <c r="G637" i="2"/>
  <c r="F637" i="2"/>
  <c r="B640" i="2"/>
  <c r="C640" i="2"/>
  <c r="N640" i="2" l="1"/>
  <c r="I640" i="2"/>
  <c r="D640" i="2"/>
  <c r="J640" i="2" s="1"/>
  <c r="M638" i="2"/>
  <c r="K638" i="2"/>
  <c r="L639" i="2"/>
  <c r="G638" i="2"/>
  <c r="F638" i="2"/>
  <c r="E639" i="2"/>
  <c r="H639" i="2" s="1"/>
  <c r="B641" i="2"/>
  <c r="N641" i="2" l="1"/>
  <c r="I641" i="2"/>
  <c r="D641" i="2"/>
  <c r="J641" i="2" s="1"/>
  <c r="M639" i="2"/>
  <c r="M640" i="2" s="1"/>
  <c r="L640" i="2"/>
  <c r="K639" i="2"/>
  <c r="K640" i="2" s="1"/>
  <c r="G639" i="2"/>
  <c r="F639" i="2"/>
  <c r="C641" i="2"/>
  <c r="E640" i="2"/>
  <c r="H640" i="2" s="1"/>
  <c r="B642" i="2"/>
  <c r="N642" i="2" l="1"/>
  <c r="I642" i="2"/>
  <c r="D642" i="2"/>
  <c r="J642" i="2" s="1"/>
  <c r="L641" i="2"/>
  <c r="C642" i="2"/>
  <c r="E641" i="2"/>
  <c r="H641" i="2" s="1"/>
  <c r="G640" i="2"/>
  <c r="F640" i="2"/>
  <c r="B643" i="2"/>
  <c r="N643" i="2" l="1"/>
  <c r="I643" i="2"/>
  <c r="D643" i="2"/>
  <c r="J643" i="2" s="1"/>
  <c r="M641" i="2"/>
  <c r="L642" i="2"/>
  <c r="K641" i="2"/>
  <c r="G641" i="2"/>
  <c r="C643" i="2"/>
  <c r="F641" i="2"/>
  <c r="E642" i="2"/>
  <c r="H642" i="2" s="1"/>
  <c r="B644" i="2"/>
  <c r="C644" i="2" l="1"/>
  <c r="N644" i="2"/>
  <c r="I644" i="2"/>
  <c r="D644" i="2"/>
  <c r="M642" i="2"/>
  <c r="K642" i="2"/>
  <c r="L643" i="2"/>
  <c r="E643" i="2"/>
  <c r="H643" i="2" s="1"/>
  <c r="G642" i="2"/>
  <c r="F642" i="2"/>
  <c r="B645" i="2"/>
  <c r="C645" i="2" l="1"/>
  <c r="N645" i="2"/>
  <c r="I645" i="2"/>
  <c r="D645" i="2"/>
  <c r="E644" i="2"/>
  <c r="H644" i="2" s="1"/>
  <c r="J644" i="2"/>
  <c r="L644" i="2" s="1"/>
  <c r="M643" i="2"/>
  <c r="K643" i="2"/>
  <c r="G643" i="2"/>
  <c r="F643" i="2"/>
  <c r="B646" i="2"/>
  <c r="N646" i="2" l="1"/>
  <c r="I646" i="2"/>
  <c r="D646" i="2"/>
  <c r="J646" i="2" s="1"/>
  <c r="F644" i="2"/>
  <c r="G644" i="2"/>
  <c r="E645" i="2"/>
  <c r="H645" i="2" s="1"/>
  <c r="J645" i="2"/>
  <c r="L645" i="2" s="1"/>
  <c r="M644" i="2"/>
  <c r="K644" i="2"/>
  <c r="C646" i="2"/>
  <c r="B647" i="2"/>
  <c r="C647" i="2" l="1"/>
  <c r="N647" i="2"/>
  <c r="I647" i="2"/>
  <c r="D647" i="2"/>
  <c r="J647" i="2" s="1"/>
  <c r="F645" i="2"/>
  <c r="G645" i="2"/>
  <c r="M645" i="2"/>
  <c r="K645" i="2"/>
  <c r="L646" i="2"/>
  <c r="E646" i="2"/>
  <c r="B648" i="2"/>
  <c r="N648" i="2" l="1"/>
  <c r="I648" i="2"/>
  <c r="D648" i="2"/>
  <c r="J648" i="2" s="1"/>
  <c r="F646" i="2"/>
  <c r="H646" i="2"/>
  <c r="M646" i="2"/>
  <c r="M647" i="2" s="1"/>
  <c r="L647" i="2"/>
  <c r="K646" i="2"/>
  <c r="K647" i="2" s="1"/>
  <c r="G646" i="2"/>
  <c r="C648" i="2"/>
  <c r="E647" i="2"/>
  <c r="B649" i="2"/>
  <c r="C649" i="2" l="1"/>
  <c r="N649" i="2"/>
  <c r="I649" i="2"/>
  <c r="D649" i="2"/>
  <c r="H647" i="2"/>
  <c r="G647" i="2"/>
  <c r="L648" i="2"/>
  <c r="E648" i="2"/>
  <c r="F647" i="2"/>
  <c r="B650" i="2"/>
  <c r="C650" i="2" l="1"/>
  <c r="N650" i="2"/>
  <c r="I650" i="2"/>
  <c r="D650" i="2"/>
  <c r="J650" i="2" s="1"/>
  <c r="E649" i="2"/>
  <c r="J649" i="2"/>
  <c r="H648" i="2"/>
  <c r="M648" i="2"/>
  <c r="K648" i="2"/>
  <c r="F648" i="2"/>
  <c r="G648" i="2"/>
  <c r="B651" i="2"/>
  <c r="C651" i="2" l="1"/>
  <c r="N651" i="2"/>
  <c r="I651" i="2"/>
  <c r="D651" i="2"/>
  <c r="J651" i="2" s="1"/>
  <c r="G649" i="2"/>
  <c r="H649" i="2"/>
  <c r="F649" i="2"/>
  <c r="M649" i="2"/>
  <c r="M650" i="2" s="1"/>
  <c r="L649" i="2"/>
  <c r="L650" i="2" s="1"/>
  <c r="K649" i="2"/>
  <c r="K650" i="2" s="1"/>
  <c r="E650" i="2"/>
  <c r="B652" i="2"/>
  <c r="N652" i="2" l="1"/>
  <c r="I652" i="2"/>
  <c r="D652" i="2"/>
  <c r="J652" i="2" s="1"/>
  <c r="H650" i="2"/>
  <c r="M651" i="2"/>
  <c r="K651" i="2"/>
  <c r="L651" i="2"/>
  <c r="C652" i="2"/>
  <c r="G650" i="2"/>
  <c r="F650" i="2"/>
  <c r="E651" i="2"/>
  <c r="B653" i="2"/>
  <c r="N653" i="2" l="1"/>
  <c r="I653" i="2"/>
  <c r="D653" i="2"/>
  <c r="J653" i="2" s="1"/>
  <c r="H651" i="2"/>
  <c r="K652" i="2"/>
  <c r="L652" i="2"/>
  <c r="C653" i="2"/>
  <c r="G651" i="2"/>
  <c r="F651" i="2"/>
  <c r="E652" i="2"/>
  <c r="B654" i="2"/>
  <c r="N654" i="2" l="1"/>
  <c r="I654" i="2"/>
  <c r="D654" i="2"/>
  <c r="J654" i="2" s="1"/>
  <c r="H652" i="2"/>
  <c r="M652" i="2"/>
  <c r="L653" i="2"/>
  <c r="C654" i="2"/>
  <c r="G652" i="2"/>
  <c r="F652" i="2"/>
  <c r="E653" i="2"/>
  <c r="B655" i="2"/>
  <c r="N655" i="2" l="1"/>
  <c r="I655" i="2"/>
  <c r="D655" i="2"/>
  <c r="J655" i="2" s="1"/>
  <c r="H653" i="2"/>
  <c r="K653" i="2"/>
  <c r="M653" i="2"/>
  <c r="L654" i="2"/>
  <c r="E654" i="2"/>
  <c r="H654" i="2" s="1"/>
  <c r="C655" i="2"/>
  <c r="G653" i="2"/>
  <c r="F653" i="2"/>
  <c r="B656" i="2"/>
  <c r="N656" i="2" l="1"/>
  <c r="I656" i="2"/>
  <c r="D656" i="2"/>
  <c r="J656" i="2" s="1"/>
  <c r="M654" i="2"/>
  <c r="K654" i="2"/>
  <c r="F654" i="2"/>
  <c r="G654" i="2"/>
  <c r="C656" i="2"/>
  <c r="E655" i="2"/>
  <c r="H655" i="2" s="1"/>
  <c r="B657" i="2"/>
  <c r="C657" i="2" l="1"/>
  <c r="N657" i="2"/>
  <c r="I657" i="2"/>
  <c r="D657" i="2"/>
  <c r="J657" i="2" s="1"/>
  <c r="K655" i="2"/>
  <c r="K656" i="2" s="1"/>
  <c r="M655" i="2"/>
  <c r="L655" i="2"/>
  <c r="F655" i="2"/>
  <c r="G655" i="2"/>
  <c r="E656" i="2"/>
  <c r="H656" i="2" s="1"/>
  <c r="B658" i="2"/>
  <c r="N658" i="2" l="1"/>
  <c r="I658" i="2"/>
  <c r="D658" i="2"/>
  <c r="J658" i="2" s="1"/>
  <c r="M656" i="2"/>
  <c r="M657" i="2" s="1"/>
  <c r="L656" i="2"/>
  <c r="L657" i="2" s="1"/>
  <c r="K657" i="2"/>
  <c r="C658" i="2"/>
  <c r="E657" i="2"/>
  <c r="H657" i="2" s="1"/>
  <c r="G656" i="2"/>
  <c r="F656" i="2"/>
  <c r="B659" i="2"/>
  <c r="N659" i="2" l="1"/>
  <c r="I659" i="2"/>
  <c r="D659" i="2"/>
  <c r="J659" i="2" s="1"/>
  <c r="M658" i="2"/>
  <c r="C659" i="2"/>
  <c r="F657" i="2"/>
  <c r="G657" i="2"/>
  <c r="E658" i="2"/>
  <c r="H658" i="2" s="1"/>
  <c r="B660" i="2"/>
  <c r="N660" i="2" l="1"/>
  <c r="I660" i="2"/>
  <c r="D660" i="2"/>
  <c r="J660" i="2" s="1"/>
  <c r="L658" i="2"/>
  <c r="K658" i="2"/>
  <c r="M659" i="2"/>
  <c r="E659" i="2"/>
  <c r="H659" i="2" s="1"/>
  <c r="C660" i="2"/>
  <c r="G658" i="2"/>
  <c r="F658" i="2"/>
  <c r="B661" i="2"/>
  <c r="C661" i="2" l="1"/>
  <c r="N661" i="2"/>
  <c r="I661" i="2"/>
  <c r="D661" i="2"/>
  <c r="J661" i="2" s="1"/>
  <c r="L659" i="2"/>
  <c r="K659" i="2"/>
  <c r="M660" i="2"/>
  <c r="F659" i="2"/>
  <c r="G659" i="2"/>
  <c r="E660" i="2"/>
  <c r="H660" i="2" s="1"/>
  <c r="B662" i="2"/>
  <c r="N662" i="2" l="1"/>
  <c r="I662" i="2"/>
  <c r="D662" i="2"/>
  <c r="J662" i="2" s="1"/>
  <c r="M661" i="2"/>
  <c r="K660" i="2"/>
  <c r="K661" i="2" s="1"/>
  <c r="L660" i="2"/>
  <c r="L661" i="2" s="1"/>
  <c r="F660" i="2"/>
  <c r="G660" i="2"/>
  <c r="C662" i="2"/>
  <c r="E661" i="2"/>
  <c r="H661" i="2" s="1"/>
  <c r="B663" i="2"/>
  <c r="C663" i="2" l="1"/>
  <c r="N663" i="2"/>
  <c r="I663" i="2"/>
  <c r="D663" i="2"/>
  <c r="J663" i="2" s="1"/>
  <c r="M662" i="2"/>
  <c r="E662" i="2"/>
  <c r="H662" i="2" s="1"/>
  <c r="F661" i="2"/>
  <c r="G661" i="2"/>
  <c r="B664" i="2"/>
  <c r="C664" i="2"/>
  <c r="N664" i="2" l="1"/>
  <c r="I664" i="2"/>
  <c r="D664" i="2"/>
  <c r="J664" i="2" s="1"/>
  <c r="M663" i="2"/>
  <c r="K662" i="2"/>
  <c r="K663" i="2" s="1"/>
  <c r="L662" i="2"/>
  <c r="L663" i="2" s="1"/>
  <c r="G662" i="2"/>
  <c r="F662" i="2"/>
  <c r="E663" i="2"/>
  <c r="H663" i="2" s="1"/>
  <c r="B665" i="2"/>
  <c r="C665" i="2" l="1"/>
  <c r="N665" i="2"/>
  <c r="I665" i="2"/>
  <c r="D665" i="2"/>
  <c r="J665" i="2" s="1"/>
  <c r="M664" i="2"/>
  <c r="L664" i="2"/>
  <c r="K664" i="2"/>
  <c r="F663" i="2"/>
  <c r="G663" i="2"/>
  <c r="E664" i="2"/>
  <c r="H664" i="2" s="1"/>
  <c r="B666" i="2"/>
  <c r="C666" i="2" l="1"/>
  <c r="N666" i="2"/>
  <c r="I666" i="2"/>
  <c r="D666" i="2"/>
  <c r="M665" i="2"/>
  <c r="K665" i="2"/>
  <c r="L665" i="2"/>
  <c r="F664" i="2"/>
  <c r="G664" i="2"/>
  <c r="E665" i="2"/>
  <c r="H665" i="2" s="1"/>
  <c r="B667" i="2"/>
  <c r="N667" i="2" l="1"/>
  <c r="I667" i="2"/>
  <c r="D667" i="2"/>
  <c r="J667" i="2" s="1"/>
  <c r="E666" i="2"/>
  <c r="H666" i="2" s="1"/>
  <c r="J666" i="2"/>
  <c r="M666" i="2" s="1"/>
  <c r="C667" i="2"/>
  <c r="G665" i="2"/>
  <c r="F665" i="2"/>
  <c r="B668" i="2"/>
  <c r="N668" i="2" l="1"/>
  <c r="I668" i="2"/>
  <c r="D668" i="2"/>
  <c r="J668" i="2" s="1"/>
  <c r="F666" i="2"/>
  <c r="G666" i="2"/>
  <c r="E667" i="2"/>
  <c r="H667" i="2" s="1"/>
  <c r="K666" i="2"/>
  <c r="L666" i="2"/>
  <c r="M667" i="2"/>
  <c r="C668" i="2"/>
  <c r="B669" i="2"/>
  <c r="C669" i="2" l="1"/>
  <c r="N669" i="2"/>
  <c r="I669" i="2"/>
  <c r="D669" i="2"/>
  <c r="J669" i="2" s="1"/>
  <c r="F667" i="2"/>
  <c r="G667" i="2"/>
  <c r="K667" i="2"/>
  <c r="L667" i="2"/>
  <c r="M668" i="2"/>
  <c r="E668" i="2"/>
  <c r="H668" i="2" s="1"/>
  <c r="B670" i="2"/>
  <c r="N670" i="2" l="1"/>
  <c r="I670" i="2"/>
  <c r="D670" i="2"/>
  <c r="J670" i="2" s="1"/>
  <c r="M669" i="2"/>
  <c r="K668" i="2"/>
  <c r="K669" i="2" s="1"/>
  <c r="L668" i="2"/>
  <c r="L669" i="2" s="1"/>
  <c r="C670" i="2"/>
  <c r="G668" i="2"/>
  <c r="F668" i="2"/>
  <c r="E669" i="2"/>
  <c r="H669" i="2" s="1"/>
  <c r="B671" i="2"/>
  <c r="N671" i="2" l="1"/>
  <c r="I671" i="2"/>
  <c r="D671" i="2"/>
  <c r="J671" i="2" s="1"/>
  <c r="M670" i="2"/>
  <c r="C671" i="2"/>
  <c r="G669" i="2"/>
  <c r="F669" i="2"/>
  <c r="E670" i="2"/>
  <c r="H670" i="2" s="1"/>
  <c r="B672" i="2"/>
  <c r="N672" i="2" l="1"/>
  <c r="I672" i="2"/>
  <c r="D672" i="2"/>
  <c r="J672" i="2" s="1"/>
  <c r="K670" i="2"/>
  <c r="L670" i="2"/>
  <c r="M671" i="2"/>
  <c r="C672" i="2"/>
  <c r="G670" i="2"/>
  <c r="F670" i="2"/>
  <c r="E671" i="2"/>
  <c r="H671" i="2" s="1"/>
  <c r="B673" i="2"/>
  <c r="N673" i="2" l="1"/>
  <c r="I673" i="2"/>
  <c r="D673" i="2"/>
  <c r="J673" i="2" s="1"/>
  <c r="L671" i="2"/>
  <c r="K671" i="2"/>
  <c r="M672" i="2"/>
  <c r="C673" i="2"/>
  <c r="G671" i="2"/>
  <c r="F671" i="2"/>
  <c r="E672" i="2"/>
  <c r="H672" i="2" s="1"/>
  <c r="B674" i="2"/>
  <c r="N674" i="2" l="1"/>
  <c r="I674" i="2"/>
  <c r="D674" i="2"/>
  <c r="J674" i="2" s="1"/>
  <c r="K672" i="2"/>
  <c r="L672" i="2"/>
  <c r="M673" i="2"/>
  <c r="E673" i="2"/>
  <c r="H673" i="2" s="1"/>
  <c r="C674" i="2"/>
  <c r="F672" i="2"/>
  <c r="G672" i="2"/>
  <c r="B675" i="2"/>
  <c r="C675" i="2" l="1"/>
  <c r="N675" i="2"/>
  <c r="I675" i="2"/>
  <c r="D675" i="2"/>
  <c r="J675" i="2" s="1"/>
  <c r="L673" i="2"/>
  <c r="K673" i="2"/>
  <c r="M674" i="2"/>
  <c r="G673" i="2"/>
  <c r="F673" i="2"/>
  <c r="E674" i="2"/>
  <c r="H674" i="2" s="1"/>
  <c r="B676" i="2"/>
  <c r="N676" i="2" l="1"/>
  <c r="I676" i="2"/>
  <c r="D676" i="2"/>
  <c r="J676" i="2" s="1"/>
  <c r="M675" i="2"/>
  <c r="L674" i="2"/>
  <c r="L675" i="2" s="1"/>
  <c r="K674" i="2"/>
  <c r="K675" i="2" s="1"/>
  <c r="F674" i="2"/>
  <c r="G674" i="2"/>
  <c r="C676" i="2"/>
  <c r="E675" i="2"/>
  <c r="H675" i="2" s="1"/>
  <c r="B677" i="2"/>
  <c r="N677" i="2" l="1"/>
  <c r="I677" i="2"/>
  <c r="D677" i="2"/>
  <c r="J677" i="2" s="1"/>
  <c r="M676" i="2"/>
  <c r="G675" i="2"/>
  <c r="F675" i="2"/>
  <c r="C677" i="2"/>
  <c r="E676" i="2"/>
  <c r="H676" i="2" s="1"/>
  <c r="B678" i="2"/>
  <c r="C678" i="2" l="1"/>
  <c r="N678" i="2"/>
  <c r="I678" i="2"/>
  <c r="D678" i="2"/>
  <c r="L676" i="2"/>
  <c r="K676" i="2"/>
  <c r="M677" i="2"/>
  <c r="G676" i="2"/>
  <c r="F676" i="2"/>
  <c r="E677" i="2"/>
  <c r="H677" i="2" s="1"/>
  <c r="B679" i="2"/>
  <c r="C679" i="2" l="1"/>
  <c r="N679" i="2"/>
  <c r="I679" i="2"/>
  <c r="D679" i="2"/>
  <c r="J679" i="2" s="1"/>
  <c r="E678" i="2"/>
  <c r="H678" i="2" s="1"/>
  <c r="J678" i="2"/>
  <c r="M678" i="2" s="1"/>
  <c r="K677" i="2"/>
  <c r="L677" i="2"/>
  <c r="F677" i="2"/>
  <c r="G677" i="2"/>
  <c r="B680" i="2"/>
  <c r="C680" i="2" l="1"/>
  <c r="N680" i="2"/>
  <c r="I680" i="2"/>
  <c r="D680" i="2"/>
  <c r="J680" i="2" s="1"/>
  <c r="F678" i="2"/>
  <c r="G678" i="2"/>
  <c r="M679" i="2"/>
  <c r="L678" i="2"/>
  <c r="L679" i="2" s="1"/>
  <c r="K678" i="2"/>
  <c r="K679" i="2" s="1"/>
  <c r="E679" i="2"/>
  <c r="H679" i="2" s="1"/>
  <c r="B681" i="2"/>
  <c r="N681" i="2" l="1"/>
  <c r="I681" i="2"/>
  <c r="D681" i="2"/>
  <c r="J681" i="2" s="1"/>
  <c r="M680" i="2"/>
  <c r="K680" i="2"/>
  <c r="L680" i="2"/>
  <c r="F679" i="2"/>
  <c r="C681" i="2"/>
  <c r="G679" i="2"/>
  <c r="E680" i="2"/>
  <c r="H680" i="2" s="1"/>
  <c r="B682" i="2"/>
  <c r="N682" i="2" l="1"/>
  <c r="I682" i="2"/>
  <c r="D682" i="2"/>
  <c r="J682" i="2" s="1"/>
  <c r="C682" i="2"/>
  <c r="G680" i="2"/>
  <c r="F680" i="2"/>
  <c r="E681" i="2"/>
  <c r="H681" i="2" s="1"/>
  <c r="B683" i="2"/>
  <c r="N683" i="2" l="1"/>
  <c r="I683" i="2"/>
  <c r="D683" i="2"/>
  <c r="J683" i="2" s="1"/>
  <c r="L681" i="2"/>
  <c r="M681" i="2"/>
  <c r="K681" i="2"/>
  <c r="E682" i="2"/>
  <c r="H682" i="2" s="1"/>
  <c r="C683" i="2"/>
  <c r="G681" i="2"/>
  <c r="F681" i="2"/>
  <c r="B684" i="2"/>
  <c r="C684" i="2" l="1"/>
  <c r="N684" i="2"/>
  <c r="I684" i="2"/>
  <c r="D684" i="2"/>
  <c r="J684" i="2" s="1"/>
  <c r="M682" i="2"/>
  <c r="L682" i="2"/>
  <c r="K682" i="2"/>
  <c r="E683" i="2"/>
  <c r="H683" i="2" s="1"/>
  <c r="G682" i="2"/>
  <c r="F682" i="2"/>
  <c r="B685" i="2"/>
  <c r="N685" i="2" l="1"/>
  <c r="I685" i="2"/>
  <c r="D685" i="2"/>
  <c r="J685" i="2" s="1"/>
  <c r="M683" i="2"/>
  <c r="M684" i="2" s="1"/>
  <c r="L683" i="2"/>
  <c r="L684" i="2" s="1"/>
  <c r="F683" i="2"/>
  <c r="G683" i="2"/>
  <c r="K683" i="2"/>
  <c r="K684" i="2" s="1"/>
  <c r="C685" i="2"/>
  <c r="E684" i="2"/>
  <c r="H684" i="2" s="1"/>
  <c r="B686" i="2"/>
  <c r="N686" i="2" l="1"/>
  <c r="I686" i="2"/>
  <c r="D686" i="2"/>
  <c r="J686" i="2" s="1"/>
  <c r="L685" i="2"/>
  <c r="C686" i="2"/>
  <c r="G684" i="2"/>
  <c r="F684" i="2"/>
  <c r="E685" i="2"/>
  <c r="H685" i="2" s="1"/>
  <c r="B687" i="2"/>
  <c r="N687" i="2" l="1"/>
  <c r="I687" i="2"/>
  <c r="D687" i="2"/>
  <c r="J687" i="2" s="1"/>
  <c r="M685" i="2"/>
  <c r="K685" i="2"/>
  <c r="E686" i="2"/>
  <c r="H686" i="2" s="1"/>
  <c r="C687" i="2"/>
  <c r="G685" i="2"/>
  <c r="F685" i="2"/>
  <c r="B688" i="2"/>
  <c r="C688" i="2"/>
  <c r="N688" i="2" l="1"/>
  <c r="I688" i="2"/>
  <c r="D688" i="2"/>
  <c r="J688" i="2" s="1"/>
  <c r="M686" i="2"/>
  <c r="L686" i="2"/>
  <c r="K686" i="2"/>
  <c r="F686" i="2"/>
  <c r="G686" i="2"/>
  <c r="E687" i="2"/>
  <c r="H687" i="2" s="1"/>
  <c r="B689" i="2"/>
  <c r="N689" i="2" l="1"/>
  <c r="I689" i="2"/>
  <c r="D689" i="2"/>
  <c r="J689" i="2" s="1"/>
  <c r="M687" i="2"/>
  <c r="M688" i="2" s="1"/>
  <c r="K687" i="2"/>
  <c r="K688" i="2" s="1"/>
  <c r="L687" i="2"/>
  <c r="L688" i="2" s="1"/>
  <c r="F687" i="2"/>
  <c r="C689" i="2"/>
  <c r="G687" i="2"/>
  <c r="E688" i="2"/>
  <c r="H688" i="2" s="1"/>
  <c r="B690" i="2"/>
  <c r="N690" i="2" l="1"/>
  <c r="I690" i="2"/>
  <c r="D690" i="2"/>
  <c r="J690" i="2" s="1"/>
  <c r="K689" i="2"/>
  <c r="F688" i="2"/>
  <c r="C690" i="2"/>
  <c r="G688" i="2"/>
  <c r="E689" i="2"/>
  <c r="H689" i="2" s="1"/>
  <c r="B691" i="2"/>
  <c r="C691" i="2" l="1"/>
  <c r="N691" i="2"/>
  <c r="I691" i="2"/>
  <c r="D691" i="2"/>
  <c r="J691" i="2" s="1"/>
  <c r="M689" i="2"/>
  <c r="K690" i="2"/>
  <c r="L689" i="2"/>
  <c r="F689" i="2"/>
  <c r="G689" i="2"/>
  <c r="E690" i="2"/>
  <c r="H690" i="2" s="1"/>
  <c r="B692" i="2"/>
  <c r="C692" i="2" l="1"/>
  <c r="N692" i="2"/>
  <c r="I692" i="2"/>
  <c r="D692" i="2"/>
  <c r="J692" i="2" s="1"/>
  <c r="M690" i="2"/>
  <c r="M691" i="2" s="1"/>
  <c r="L690" i="2"/>
  <c r="L691" i="2" s="1"/>
  <c r="K691" i="2"/>
  <c r="G690" i="2"/>
  <c r="F690" i="2"/>
  <c r="E691" i="2"/>
  <c r="H691" i="2" s="1"/>
  <c r="B693" i="2"/>
  <c r="C693" i="2" l="1"/>
  <c r="N693" i="2"/>
  <c r="I693" i="2"/>
  <c r="D693" i="2"/>
  <c r="J693" i="2" s="1"/>
  <c r="M692" i="2"/>
  <c r="K692" i="2"/>
  <c r="L692" i="2"/>
  <c r="G691" i="2"/>
  <c r="F691" i="2"/>
  <c r="E692" i="2"/>
  <c r="H692" i="2" s="1"/>
  <c r="B694" i="2"/>
  <c r="C694" i="2"/>
  <c r="N694" i="2" l="1"/>
  <c r="I694" i="2"/>
  <c r="D694" i="2"/>
  <c r="J694" i="2" s="1"/>
  <c r="M693" i="2"/>
  <c r="K693" i="2"/>
  <c r="L693" i="2"/>
  <c r="G692" i="2"/>
  <c r="F692" i="2"/>
  <c r="E693" i="2"/>
  <c r="H693" i="2" s="1"/>
  <c r="B695" i="2"/>
  <c r="C695" i="2" l="1"/>
  <c r="N695" i="2"/>
  <c r="I695" i="2"/>
  <c r="D695" i="2"/>
  <c r="J695" i="2" s="1"/>
  <c r="M694" i="2"/>
  <c r="K694" i="2"/>
  <c r="L694" i="2"/>
  <c r="G693" i="2"/>
  <c r="F693" i="2"/>
  <c r="E694" i="2"/>
  <c r="H694" i="2" s="1"/>
  <c r="B696" i="2"/>
  <c r="C696" i="2" l="1"/>
  <c r="N696" i="2"/>
  <c r="I696" i="2"/>
  <c r="D696" i="2"/>
  <c r="J696" i="2" s="1"/>
  <c r="M695" i="2"/>
  <c r="K695" i="2"/>
  <c r="L695" i="2"/>
  <c r="E695" i="2"/>
  <c r="H695" i="2" s="1"/>
  <c r="G694" i="2"/>
  <c r="F694" i="2"/>
  <c r="B697" i="2"/>
  <c r="C697" i="2" l="1"/>
  <c r="N697" i="2"/>
  <c r="I697" i="2"/>
  <c r="D697" i="2"/>
  <c r="J697" i="2" s="1"/>
  <c r="K696" i="2"/>
  <c r="M696" i="2"/>
  <c r="L696" i="2"/>
  <c r="F695" i="2"/>
  <c r="G695" i="2"/>
  <c r="E696" i="2"/>
  <c r="H696" i="2" s="1"/>
  <c r="B698" i="2"/>
  <c r="C698" i="2" l="1"/>
  <c r="N698" i="2"/>
  <c r="I698" i="2"/>
  <c r="D698" i="2"/>
  <c r="K697" i="2"/>
  <c r="M697" i="2"/>
  <c r="L697" i="2"/>
  <c r="F696" i="2"/>
  <c r="G696" i="2"/>
  <c r="E697" i="2"/>
  <c r="H697" i="2" s="1"/>
  <c r="B699" i="2"/>
  <c r="C699" i="2" l="1"/>
  <c r="N699" i="2"/>
  <c r="I699" i="2"/>
  <c r="D699" i="2"/>
  <c r="J699" i="2" s="1"/>
  <c r="E698" i="2"/>
  <c r="H698" i="2" s="1"/>
  <c r="J698" i="2"/>
  <c r="M698" i="2" s="1"/>
  <c r="F697" i="2"/>
  <c r="G697" i="2"/>
  <c r="B700" i="2"/>
  <c r="C700" i="2" l="1"/>
  <c r="N700" i="2"/>
  <c r="I700" i="2"/>
  <c r="D700" i="2"/>
  <c r="F698" i="2"/>
  <c r="G698" i="2"/>
  <c r="M699" i="2"/>
  <c r="K698" i="2"/>
  <c r="K699" i="2" s="1"/>
  <c r="L698" i="2"/>
  <c r="L699" i="2" s="1"/>
  <c r="E699" i="2"/>
  <c r="H699" i="2" s="1"/>
  <c r="B701" i="2"/>
  <c r="N701" i="2" l="1"/>
  <c r="I701" i="2"/>
  <c r="D701" i="2"/>
  <c r="J701" i="2" s="1"/>
  <c r="J700" i="2"/>
  <c r="M700" i="2" s="1"/>
  <c r="F699" i="2"/>
  <c r="C701" i="2"/>
  <c r="G699" i="2"/>
  <c r="E700" i="2"/>
  <c r="H700" i="2" s="1"/>
  <c r="B702" i="2"/>
  <c r="C702" i="2"/>
  <c r="N702" i="2" l="1"/>
  <c r="I702" i="2"/>
  <c r="D702" i="2"/>
  <c r="J702" i="2" s="1"/>
  <c r="K700" i="2"/>
  <c r="L700" i="2"/>
  <c r="E701" i="2"/>
  <c r="H701" i="2" s="1"/>
  <c r="F700" i="2"/>
  <c r="G700" i="2"/>
  <c r="B703" i="2"/>
  <c r="C703" i="2" l="1"/>
  <c r="N703" i="2"/>
  <c r="I703" i="2"/>
  <c r="D703" i="2"/>
  <c r="J703" i="2" s="1"/>
  <c r="K701" i="2"/>
  <c r="K702" i="2" s="1"/>
  <c r="M701" i="2"/>
  <c r="M702" i="2" s="1"/>
  <c r="L701" i="2"/>
  <c r="L702" i="2" s="1"/>
  <c r="F701" i="2"/>
  <c r="G701" i="2"/>
  <c r="E702" i="2"/>
  <c r="H702" i="2" s="1"/>
  <c r="B704" i="2"/>
  <c r="N704" i="2" l="1"/>
  <c r="I704" i="2"/>
  <c r="D704" i="2"/>
  <c r="J704" i="2" s="1"/>
  <c r="M703" i="2"/>
  <c r="K703" i="2"/>
  <c r="L703" i="2"/>
  <c r="F702" i="2"/>
  <c r="G702" i="2"/>
  <c r="C704" i="2"/>
  <c r="E703" i="2"/>
  <c r="H703" i="2" s="1"/>
  <c r="B705" i="2"/>
  <c r="C705" i="2" l="1"/>
  <c r="N705" i="2"/>
  <c r="I705" i="2"/>
  <c r="D705" i="2"/>
  <c r="J705" i="2" s="1"/>
  <c r="M704" i="2"/>
  <c r="F703" i="2"/>
  <c r="E704" i="2"/>
  <c r="H704" i="2" s="1"/>
  <c r="G703" i="2"/>
  <c r="B706" i="2"/>
  <c r="C706" i="2"/>
  <c r="N706" i="2" l="1"/>
  <c r="I706" i="2"/>
  <c r="D706" i="2"/>
  <c r="J706" i="2" s="1"/>
  <c r="M705" i="2"/>
  <c r="K704" i="2"/>
  <c r="K705" i="2" s="1"/>
  <c r="L704" i="2"/>
  <c r="L705" i="2" s="1"/>
  <c r="E705" i="2"/>
  <c r="H705" i="2" s="1"/>
  <c r="F704" i="2"/>
  <c r="G704" i="2"/>
  <c r="B707" i="2"/>
  <c r="C707" i="2" l="1"/>
  <c r="N707" i="2"/>
  <c r="I707" i="2"/>
  <c r="D707" i="2"/>
  <c r="M706" i="2"/>
  <c r="L706" i="2"/>
  <c r="K706" i="2"/>
  <c r="G705" i="2"/>
  <c r="F705" i="2"/>
  <c r="E706" i="2"/>
  <c r="H706" i="2" s="1"/>
  <c r="B708" i="2"/>
  <c r="C708" i="2" l="1"/>
  <c r="N708" i="2"/>
  <c r="I708" i="2"/>
  <c r="D708" i="2"/>
  <c r="J708" i="2" s="1"/>
  <c r="E707" i="2"/>
  <c r="H707" i="2" s="1"/>
  <c r="J707" i="2"/>
  <c r="M707" i="2" s="1"/>
  <c r="F706" i="2"/>
  <c r="G706" i="2"/>
  <c r="B709" i="2"/>
  <c r="C709" i="2" l="1"/>
  <c r="N709" i="2"/>
  <c r="I709" i="2"/>
  <c r="D709" i="2"/>
  <c r="J709" i="2" s="1"/>
  <c r="F707" i="2"/>
  <c r="G707" i="2"/>
  <c r="M708" i="2"/>
  <c r="L707" i="2"/>
  <c r="L708" i="2" s="1"/>
  <c r="K707" i="2"/>
  <c r="K708" i="2" s="1"/>
  <c r="E708" i="2"/>
  <c r="H708" i="2" s="1"/>
  <c r="B710" i="2"/>
  <c r="N710" i="2" l="1"/>
  <c r="I710" i="2"/>
  <c r="D710" i="2"/>
  <c r="J710" i="2" s="1"/>
  <c r="M709" i="2"/>
  <c r="K709" i="2"/>
  <c r="L709" i="2"/>
  <c r="G708" i="2"/>
  <c r="C710" i="2"/>
  <c r="F708" i="2"/>
  <c r="E709" i="2"/>
  <c r="H709" i="2" s="1"/>
  <c r="B711" i="2"/>
  <c r="N711" i="2" l="1"/>
  <c r="I711" i="2"/>
  <c r="D711" i="2"/>
  <c r="J711" i="2" s="1"/>
  <c r="M710" i="2"/>
  <c r="C711" i="2"/>
  <c r="E710" i="2"/>
  <c r="H710" i="2" s="1"/>
  <c r="F709" i="2"/>
  <c r="G709" i="2"/>
  <c r="B712" i="2"/>
  <c r="N712" i="2" l="1"/>
  <c r="I712" i="2"/>
  <c r="D712" i="2"/>
  <c r="J712" i="2" s="1"/>
  <c r="L710" i="2"/>
  <c r="K710" i="2"/>
  <c r="M711" i="2"/>
  <c r="C712" i="2"/>
  <c r="F710" i="2"/>
  <c r="G710" i="2"/>
  <c r="E711" i="2"/>
  <c r="H711" i="2" s="1"/>
  <c r="B713" i="2"/>
  <c r="N713" i="2" l="1"/>
  <c r="I713" i="2"/>
  <c r="D713" i="2"/>
  <c r="J713" i="2" s="1"/>
  <c r="L711" i="2"/>
  <c r="K711" i="2"/>
  <c r="M712" i="2"/>
  <c r="F711" i="2"/>
  <c r="C713" i="2"/>
  <c r="G711" i="2"/>
  <c r="E712" i="2"/>
  <c r="H712" i="2" s="1"/>
  <c r="B714" i="2"/>
  <c r="N714" i="2" l="1"/>
  <c r="I714" i="2"/>
  <c r="D714" i="2"/>
  <c r="J714" i="2" s="1"/>
  <c r="L712" i="2"/>
  <c r="K712" i="2"/>
  <c r="M713" i="2"/>
  <c r="G712" i="2"/>
  <c r="C714" i="2"/>
  <c r="F712" i="2"/>
  <c r="E713" i="2"/>
  <c r="H713" i="2" s="1"/>
  <c r="B715" i="2"/>
  <c r="N715" i="2" l="1"/>
  <c r="I715" i="2"/>
  <c r="D715" i="2"/>
  <c r="J715" i="2" s="1"/>
  <c r="L713" i="2"/>
  <c r="K713" i="2"/>
  <c r="M714" i="2"/>
  <c r="C715" i="2"/>
  <c r="G713" i="2"/>
  <c r="F713" i="2"/>
  <c r="E714" i="2"/>
  <c r="H714" i="2" s="1"/>
  <c r="B716" i="2"/>
  <c r="N716" i="2" l="1"/>
  <c r="I716" i="2"/>
  <c r="D716" i="2"/>
  <c r="J716" i="2" s="1"/>
  <c r="K714" i="2"/>
  <c r="L714" i="2"/>
  <c r="M715" i="2"/>
  <c r="C716" i="2"/>
  <c r="F714" i="2"/>
  <c r="G714" i="2"/>
  <c r="E715" i="2"/>
  <c r="H715" i="2" s="1"/>
  <c r="B717" i="2"/>
  <c r="C717" i="2" l="1"/>
  <c r="N717" i="2"/>
  <c r="I717" i="2"/>
  <c r="D717" i="2"/>
  <c r="J717" i="2" s="1"/>
  <c r="L715" i="2"/>
  <c r="K715" i="2"/>
  <c r="M716" i="2"/>
  <c r="E716" i="2"/>
  <c r="H716" i="2" s="1"/>
  <c r="G715" i="2"/>
  <c r="F715" i="2"/>
  <c r="B718" i="2"/>
  <c r="C718" i="2" l="1"/>
  <c r="N718" i="2"/>
  <c r="I718" i="2"/>
  <c r="D718" i="2"/>
  <c r="J718" i="2" s="1"/>
  <c r="M717" i="2"/>
  <c r="K716" i="2"/>
  <c r="K717" i="2" s="1"/>
  <c r="L716" i="2"/>
  <c r="L717" i="2" s="1"/>
  <c r="G716" i="2"/>
  <c r="F716" i="2"/>
  <c r="E717" i="2"/>
  <c r="H717" i="2" s="1"/>
  <c r="B719" i="2"/>
  <c r="N719" i="2" l="1"/>
  <c r="I719" i="2"/>
  <c r="D719" i="2"/>
  <c r="J719" i="2" s="1"/>
  <c r="M718" i="2"/>
  <c r="L718" i="2"/>
  <c r="K718" i="2"/>
  <c r="C719" i="2"/>
  <c r="F717" i="2"/>
  <c r="G717" i="2"/>
  <c r="E718" i="2"/>
  <c r="H718" i="2" s="1"/>
  <c r="B720" i="2"/>
  <c r="N720" i="2" l="1"/>
  <c r="I720" i="2"/>
  <c r="D720" i="2"/>
  <c r="J720" i="2" s="1"/>
  <c r="M719" i="2"/>
  <c r="C720" i="2"/>
  <c r="G718" i="2"/>
  <c r="F718" i="2"/>
  <c r="E719" i="2"/>
  <c r="H719" i="2" s="1"/>
  <c r="B721" i="2"/>
  <c r="N721" i="2" l="1"/>
  <c r="I721" i="2"/>
  <c r="D721" i="2"/>
  <c r="J721" i="2" s="1"/>
  <c r="M720" i="2"/>
  <c r="L719" i="2"/>
  <c r="K719" i="2"/>
  <c r="E720" i="2"/>
  <c r="H720" i="2" s="1"/>
  <c r="C721" i="2"/>
  <c r="F719" i="2"/>
  <c r="G719" i="2"/>
  <c r="B722" i="2"/>
  <c r="C722" i="2" l="1"/>
  <c r="N722" i="2"/>
  <c r="I722" i="2"/>
  <c r="D722" i="2"/>
  <c r="J722" i="2" s="1"/>
  <c r="K720" i="2"/>
  <c r="L720" i="2"/>
  <c r="G720" i="2"/>
  <c r="M721" i="2"/>
  <c r="F720" i="2"/>
  <c r="E721" i="2"/>
  <c r="H721" i="2" s="1"/>
  <c r="B723" i="2"/>
  <c r="N723" i="2" l="1"/>
  <c r="I723" i="2"/>
  <c r="D723" i="2"/>
  <c r="J723" i="2" s="1"/>
  <c r="M722" i="2"/>
  <c r="L721" i="2"/>
  <c r="L722" i="2" s="1"/>
  <c r="K721" i="2"/>
  <c r="K722" i="2" s="1"/>
  <c r="C723" i="2"/>
  <c r="F721" i="2"/>
  <c r="G721" i="2"/>
  <c r="E722" i="2"/>
  <c r="H722" i="2" s="1"/>
  <c r="B724" i="2"/>
  <c r="N724" i="2" l="1"/>
  <c r="I724" i="2"/>
  <c r="D724" i="2"/>
  <c r="J724" i="2" s="1"/>
  <c r="E723" i="2"/>
  <c r="H723" i="2" s="1"/>
  <c r="C724" i="2"/>
  <c r="F722" i="2"/>
  <c r="G722" i="2"/>
  <c r="B725" i="2"/>
  <c r="C725" i="2" l="1"/>
  <c r="N725" i="2"/>
  <c r="I725" i="2"/>
  <c r="D725" i="2"/>
  <c r="J725" i="2" s="1"/>
  <c r="L723" i="2"/>
  <c r="M723" i="2"/>
  <c r="K723" i="2"/>
  <c r="G723" i="2"/>
  <c r="F723" i="2"/>
  <c r="E724" i="2"/>
  <c r="H724" i="2" s="1"/>
  <c r="B726" i="2"/>
  <c r="C726" i="2" l="1"/>
  <c r="N726" i="2"/>
  <c r="I726" i="2"/>
  <c r="D726" i="2"/>
  <c r="J726" i="2" s="1"/>
  <c r="M724" i="2"/>
  <c r="M725" i="2" s="1"/>
  <c r="L724" i="2"/>
  <c r="L725" i="2" s="1"/>
  <c r="G724" i="2"/>
  <c r="F724" i="2"/>
  <c r="K724" i="2"/>
  <c r="K725" i="2" s="1"/>
  <c r="E725" i="2"/>
  <c r="H725" i="2" s="1"/>
  <c r="B727" i="2"/>
  <c r="N727" i="2" l="1"/>
  <c r="I727" i="2"/>
  <c r="D727" i="2"/>
  <c r="J727" i="2" s="1"/>
  <c r="M726" i="2"/>
  <c r="L726" i="2"/>
  <c r="K726" i="2"/>
  <c r="F725" i="2"/>
  <c r="C727" i="2"/>
  <c r="G725" i="2"/>
  <c r="E726" i="2"/>
  <c r="H726" i="2" s="1"/>
  <c r="B728" i="2"/>
  <c r="N728" i="2" l="1"/>
  <c r="I728" i="2"/>
  <c r="D728" i="2"/>
  <c r="J728" i="2" s="1"/>
  <c r="L727" i="2"/>
  <c r="C728" i="2"/>
  <c r="G726" i="2"/>
  <c r="F726" i="2"/>
  <c r="E727" i="2"/>
  <c r="H727" i="2" s="1"/>
  <c r="B729" i="2"/>
  <c r="N729" i="2" l="1"/>
  <c r="I729" i="2"/>
  <c r="D729" i="2"/>
  <c r="J729" i="2" s="1"/>
  <c r="M727" i="2"/>
  <c r="K727" i="2"/>
  <c r="L728" i="2"/>
  <c r="E728" i="2"/>
  <c r="H728" i="2" s="1"/>
  <c r="C729" i="2"/>
  <c r="G727" i="2"/>
  <c r="F727" i="2"/>
  <c r="B730" i="2"/>
  <c r="C730" i="2" l="1"/>
  <c r="N730" i="2"/>
  <c r="I730" i="2"/>
  <c r="D730" i="2"/>
  <c r="J730" i="2" s="1"/>
  <c r="M728" i="2"/>
  <c r="K728" i="2"/>
  <c r="L729" i="2"/>
  <c r="F728" i="2"/>
  <c r="G728" i="2"/>
  <c r="E729" i="2"/>
  <c r="H729" i="2" s="1"/>
  <c r="B731" i="2"/>
  <c r="N731" i="2" l="1"/>
  <c r="I731" i="2"/>
  <c r="D731" i="2"/>
  <c r="J731" i="2" s="1"/>
  <c r="M729" i="2"/>
  <c r="M730" i="2" s="1"/>
  <c r="L730" i="2"/>
  <c r="K729" i="2"/>
  <c r="K730" i="2" s="1"/>
  <c r="G729" i="2"/>
  <c r="F729" i="2"/>
  <c r="C731" i="2"/>
  <c r="E730" i="2"/>
  <c r="H730" i="2" s="1"/>
  <c r="B732" i="2"/>
  <c r="C732" i="2" l="1"/>
  <c r="N732" i="2"/>
  <c r="I732" i="2"/>
  <c r="D732" i="2"/>
  <c r="J732" i="2" s="1"/>
  <c r="L731" i="2"/>
  <c r="G730" i="2"/>
  <c r="F730" i="2"/>
  <c r="E731" i="2"/>
  <c r="H731" i="2" s="1"/>
  <c r="B733" i="2"/>
  <c r="C733" i="2" l="1"/>
  <c r="N733" i="2"/>
  <c r="I733" i="2"/>
  <c r="D733" i="2"/>
  <c r="J733" i="2" s="1"/>
  <c r="M731" i="2"/>
  <c r="M732" i="2" s="1"/>
  <c r="L732" i="2"/>
  <c r="K731" i="2"/>
  <c r="K732" i="2" s="1"/>
  <c r="G731" i="2"/>
  <c r="F731" i="2"/>
  <c r="E732" i="2"/>
  <c r="H732" i="2" s="1"/>
  <c r="B734" i="2"/>
  <c r="C734" i="2" l="1"/>
  <c r="N734" i="2"/>
  <c r="I734" i="2"/>
  <c r="D734" i="2"/>
  <c r="J734" i="2" s="1"/>
  <c r="M733" i="2"/>
  <c r="L733" i="2"/>
  <c r="K733" i="2"/>
  <c r="F732" i="2"/>
  <c r="G732" i="2"/>
  <c r="E733" i="2"/>
  <c r="H733" i="2" s="1"/>
  <c r="B735" i="2"/>
  <c r="C735" i="2" l="1"/>
  <c r="N735" i="2"/>
  <c r="I735" i="2"/>
  <c r="D735" i="2"/>
  <c r="M734" i="2"/>
  <c r="K734" i="2"/>
  <c r="L734" i="2"/>
  <c r="F733" i="2"/>
  <c r="G733" i="2"/>
  <c r="E734" i="2"/>
  <c r="H734" i="2" s="1"/>
  <c r="B736" i="2"/>
  <c r="C736" i="2"/>
  <c r="N736" i="2" l="1"/>
  <c r="I736" i="2"/>
  <c r="D736" i="2"/>
  <c r="J735" i="2"/>
  <c r="M735" i="2" s="1"/>
  <c r="F734" i="2"/>
  <c r="G734" i="2"/>
  <c r="E735" i="2"/>
  <c r="H735" i="2" s="1"/>
  <c r="B737" i="2"/>
  <c r="C737" i="2" l="1"/>
  <c r="N737" i="2"/>
  <c r="I737" i="2"/>
  <c r="D737" i="2"/>
  <c r="J737" i="2" s="1"/>
  <c r="L735" i="2"/>
  <c r="K735" i="2"/>
  <c r="J736" i="2"/>
  <c r="F735" i="2"/>
  <c r="G735" i="2"/>
  <c r="E736" i="2"/>
  <c r="H736" i="2" s="1"/>
  <c r="B738" i="2"/>
  <c r="C738" i="2" l="1"/>
  <c r="N738" i="2"/>
  <c r="I738" i="2"/>
  <c r="D738" i="2"/>
  <c r="L736" i="2"/>
  <c r="L737" i="2" s="1"/>
  <c r="K736" i="2"/>
  <c r="K737" i="2" s="1"/>
  <c r="M736" i="2"/>
  <c r="M737" i="2" s="1"/>
  <c r="F736" i="2"/>
  <c r="E737" i="2"/>
  <c r="H737" i="2" s="1"/>
  <c r="G736" i="2"/>
  <c r="B739" i="2"/>
  <c r="C739" i="2" l="1"/>
  <c r="N739" i="2"/>
  <c r="I739" i="2"/>
  <c r="D739" i="2"/>
  <c r="J739" i="2" s="1"/>
  <c r="E738" i="2"/>
  <c r="H738" i="2" s="1"/>
  <c r="J738" i="2"/>
  <c r="M738" i="2" s="1"/>
  <c r="F737" i="2"/>
  <c r="G737" i="2"/>
  <c r="B740" i="2"/>
  <c r="C740" i="2" l="1"/>
  <c r="N740" i="2"/>
  <c r="I740" i="2"/>
  <c r="D740" i="2"/>
  <c r="G738" i="2"/>
  <c r="F738" i="2"/>
  <c r="M739" i="2"/>
  <c r="K738" i="2"/>
  <c r="K739" i="2" s="1"/>
  <c r="L738" i="2"/>
  <c r="L739" i="2" s="1"/>
  <c r="E739" i="2"/>
  <c r="H739" i="2" s="1"/>
  <c r="B741" i="2"/>
  <c r="N741" i="2" l="1"/>
  <c r="I741" i="2"/>
  <c r="D741" i="2"/>
  <c r="J741" i="2" s="1"/>
  <c r="J740" i="2"/>
  <c r="M740" i="2" s="1"/>
  <c r="F739" i="2"/>
  <c r="C741" i="2"/>
  <c r="G739" i="2"/>
  <c r="E740" i="2"/>
  <c r="H740" i="2" s="1"/>
  <c r="B742" i="2"/>
  <c r="N742" i="2" l="1"/>
  <c r="I742" i="2"/>
  <c r="D742" i="2"/>
  <c r="J742" i="2" s="1"/>
  <c r="L740" i="2"/>
  <c r="K740" i="2"/>
  <c r="C742" i="2"/>
  <c r="F740" i="2"/>
  <c r="G740" i="2"/>
  <c r="E741" i="2"/>
  <c r="H741" i="2" s="1"/>
  <c r="B743" i="2"/>
  <c r="N743" i="2" l="1"/>
  <c r="I743" i="2"/>
  <c r="D743" i="2"/>
  <c r="J743" i="2" s="1"/>
  <c r="L741" i="2"/>
  <c r="M741" i="2"/>
  <c r="K741" i="2"/>
  <c r="E742" i="2"/>
  <c r="H742" i="2" s="1"/>
  <c r="C743" i="2"/>
  <c r="F741" i="2"/>
  <c r="G741" i="2"/>
  <c r="B744" i="2"/>
  <c r="C744" i="2"/>
  <c r="N744" i="2" l="1"/>
  <c r="I744" i="2"/>
  <c r="D744" i="2"/>
  <c r="J744" i="2" s="1"/>
  <c r="M742" i="2"/>
  <c r="L742" i="2"/>
  <c r="E743" i="2"/>
  <c r="H743" i="2" s="1"/>
  <c r="G742" i="2"/>
  <c r="K742" i="2"/>
  <c r="F742" i="2"/>
  <c r="B745" i="2"/>
  <c r="N745" i="2" l="1"/>
  <c r="I745" i="2"/>
  <c r="D745" i="2"/>
  <c r="J745" i="2" s="1"/>
  <c r="F743" i="2"/>
  <c r="L743" i="2"/>
  <c r="L744" i="2" s="1"/>
  <c r="M743" i="2"/>
  <c r="M744" i="2" s="1"/>
  <c r="G743" i="2"/>
  <c r="K743" i="2"/>
  <c r="K744" i="2" s="1"/>
  <c r="C745" i="2"/>
  <c r="E744" i="2"/>
  <c r="H744" i="2" s="1"/>
  <c r="B746" i="2"/>
  <c r="C746" i="2" l="1"/>
  <c r="N746" i="2"/>
  <c r="I746" i="2"/>
  <c r="D746" i="2"/>
  <c r="J746" i="2" s="1"/>
  <c r="L745" i="2"/>
  <c r="F744" i="2"/>
  <c r="G744" i="2"/>
  <c r="E745" i="2"/>
  <c r="H745" i="2" s="1"/>
  <c r="B747" i="2"/>
  <c r="N747" i="2" l="1"/>
  <c r="I747" i="2"/>
  <c r="D747" i="2"/>
  <c r="J747" i="2" s="1"/>
  <c r="M745" i="2"/>
  <c r="M746" i="2" s="1"/>
  <c r="L746" i="2"/>
  <c r="K745" i="2"/>
  <c r="K746" i="2" s="1"/>
  <c r="C747" i="2"/>
  <c r="E746" i="2"/>
  <c r="H746" i="2" s="1"/>
  <c r="F745" i="2"/>
  <c r="G745" i="2"/>
  <c r="B748" i="2"/>
  <c r="N748" i="2" l="1"/>
  <c r="I748" i="2"/>
  <c r="D748" i="2"/>
  <c r="J748" i="2" s="1"/>
  <c r="L747" i="2"/>
  <c r="E747" i="2"/>
  <c r="H747" i="2" s="1"/>
  <c r="C748" i="2"/>
  <c r="G746" i="2"/>
  <c r="F746" i="2"/>
  <c r="B749" i="2"/>
  <c r="C749" i="2" l="1"/>
  <c r="N749" i="2"/>
  <c r="I749" i="2"/>
  <c r="D749" i="2"/>
  <c r="J749" i="2" s="1"/>
  <c r="M747" i="2"/>
  <c r="K747" i="2"/>
  <c r="E748" i="2"/>
  <c r="H748" i="2" s="1"/>
  <c r="F747" i="2"/>
  <c r="G747" i="2"/>
  <c r="B750" i="2"/>
  <c r="N750" i="2" l="1"/>
  <c r="I750" i="2"/>
  <c r="D750" i="2"/>
  <c r="J750" i="2" s="1"/>
  <c r="M748" i="2"/>
  <c r="M749" i="2" s="1"/>
  <c r="F748" i="2"/>
  <c r="G748" i="2"/>
  <c r="L748" i="2"/>
  <c r="L749" i="2" s="1"/>
  <c r="K748" i="2"/>
  <c r="K749" i="2" s="1"/>
  <c r="C750" i="2"/>
  <c r="E749" i="2"/>
  <c r="H749" i="2" s="1"/>
  <c r="B751" i="2"/>
  <c r="N751" i="2" l="1"/>
  <c r="I751" i="2"/>
  <c r="D751" i="2"/>
  <c r="J751" i="2" s="1"/>
  <c r="K750" i="2"/>
  <c r="C751" i="2"/>
  <c r="G749" i="2"/>
  <c r="F749" i="2"/>
  <c r="E750" i="2"/>
  <c r="H750" i="2" s="1"/>
  <c r="B752" i="2"/>
  <c r="N752" i="2" l="1"/>
  <c r="I752" i="2"/>
  <c r="D752" i="2"/>
  <c r="J752" i="2" s="1"/>
  <c r="M750" i="2"/>
  <c r="L750" i="2"/>
  <c r="K751" i="2"/>
  <c r="E751" i="2"/>
  <c r="H751" i="2" s="1"/>
  <c r="C752" i="2"/>
  <c r="F750" i="2"/>
  <c r="G750" i="2"/>
  <c r="B753" i="2"/>
  <c r="N753" i="2" l="1"/>
  <c r="I753" i="2"/>
  <c r="D753" i="2"/>
  <c r="J753" i="2" s="1"/>
  <c r="M751" i="2"/>
  <c r="L751" i="2"/>
  <c r="K752" i="2"/>
  <c r="G751" i="2"/>
  <c r="F751" i="2"/>
  <c r="C753" i="2"/>
  <c r="E752" i="2"/>
  <c r="H752" i="2" s="1"/>
  <c r="B754" i="2"/>
  <c r="C754" i="2"/>
  <c r="N754" i="2" l="1"/>
  <c r="I754" i="2"/>
  <c r="D754" i="2"/>
  <c r="J754" i="2" s="1"/>
  <c r="M752" i="2"/>
  <c r="K753" i="2"/>
  <c r="L752" i="2"/>
  <c r="F752" i="2"/>
  <c r="G752" i="2"/>
  <c r="E753" i="2"/>
  <c r="H753" i="2" s="1"/>
  <c r="B755" i="2"/>
  <c r="N755" i="2" l="1"/>
  <c r="I755" i="2"/>
  <c r="D755" i="2"/>
  <c r="J755" i="2" s="1"/>
  <c r="M753" i="2"/>
  <c r="M754" i="2" s="1"/>
  <c r="L753" i="2"/>
  <c r="L754" i="2" s="1"/>
  <c r="K754" i="2"/>
  <c r="C755" i="2"/>
  <c r="F753" i="2"/>
  <c r="G753" i="2"/>
  <c r="E754" i="2"/>
  <c r="H754" i="2" s="1"/>
  <c r="B756" i="2"/>
  <c r="N756" i="2" l="1"/>
  <c r="I756" i="2"/>
  <c r="D756" i="2"/>
  <c r="J756" i="2" s="1"/>
  <c r="K755" i="2"/>
  <c r="C756" i="2"/>
  <c r="G754" i="2"/>
  <c r="F754" i="2"/>
  <c r="E755" i="2"/>
  <c r="H755" i="2" s="1"/>
  <c r="B757" i="2"/>
  <c r="N757" i="2" l="1"/>
  <c r="I757" i="2"/>
  <c r="D757" i="2"/>
  <c r="J757" i="2" s="1"/>
  <c r="M755" i="2"/>
  <c r="K756" i="2"/>
  <c r="L755" i="2"/>
  <c r="C757" i="2"/>
  <c r="F755" i="2"/>
  <c r="G755" i="2"/>
  <c r="E756" i="2"/>
  <c r="H756" i="2" s="1"/>
  <c r="B758" i="2"/>
  <c r="N758" i="2" l="1"/>
  <c r="I758" i="2"/>
  <c r="D758" i="2"/>
  <c r="J758" i="2" s="1"/>
  <c r="L756" i="2"/>
  <c r="L757" i="2" s="1"/>
  <c r="M756" i="2"/>
  <c r="E757" i="2"/>
  <c r="H757" i="2" s="1"/>
  <c r="C758" i="2"/>
  <c r="G756" i="2"/>
  <c r="F756" i="2"/>
  <c r="B759" i="2"/>
  <c r="C759" i="2" l="1"/>
  <c r="N759" i="2"/>
  <c r="I759" i="2"/>
  <c r="D759" i="2"/>
  <c r="J759" i="2" s="1"/>
  <c r="M757" i="2"/>
  <c r="K757" i="2"/>
  <c r="F757" i="2"/>
  <c r="G757" i="2"/>
  <c r="E758" i="2"/>
  <c r="H758" i="2" s="1"/>
  <c r="B760" i="2"/>
  <c r="N760" i="2" l="1"/>
  <c r="I760" i="2"/>
  <c r="D760" i="2"/>
  <c r="J760" i="2" s="1"/>
  <c r="K758" i="2"/>
  <c r="K759" i="2" s="1"/>
  <c r="M758" i="2"/>
  <c r="M759" i="2" s="1"/>
  <c r="L758" i="2"/>
  <c r="L759" i="2" s="1"/>
  <c r="C760" i="2"/>
  <c r="F758" i="2"/>
  <c r="G758" i="2"/>
  <c r="E759" i="2"/>
  <c r="H759" i="2" s="1"/>
  <c r="B761" i="2"/>
  <c r="N761" i="2" l="1"/>
  <c r="I761" i="2"/>
  <c r="D761" i="2"/>
  <c r="J761" i="2" s="1"/>
  <c r="M760" i="2"/>
  <c r="C761" i="2"/>
  <c r="G759" i="2"/>
  <c r="F759" i="2"/>
  <c r="E760" i="2"/>
  <c r="H760" i="2" s="1"/>
  <c r="B762" i="2"/>
  <c r="N762" i="2" l="1"/>
  <c r="I762" i="2"/>
  <c r="D762" i="2"/>
  <c r="J762" i="2" s="1"/>
  <c r="M761" i="2"/>
  <c r="K760" i="2"/>
  <c r="L760" i="2"/>
  <c r="C762" i="2"/>
  <c r="F760" i="2"/>
  <c r="G760" i="2"/>
  <c r="E761" i="2"/>
  <c r="H761" i="2" s="1"/>
  <c r="B763" i="2"/>
  <c r="N763" i="2" l="1"/>
  <c r="I763" i="2"/>
  <c r="D763" i="2"/>
  <c r="J763" i="2" s="1"/>
  <c r="K761" i="2"/>
  <c r="L761" i="2"/>
  <c r="M762" i="2"/>
  <c r="C763" i="2"/>
  <c r="E762" i="2"/>
  <c r="H762" i="2" s="1"/>
  <c r="G761" i="2"/>
  <c r="F761" i="2"/>
  <c r="B764" i="2"/>
  <c r="N764" i="2" l="1"/>
  <c r="I764" i="2"/>
  <c r="D764" i="2"/>
  <c r="J764" i="2" s="1"/>
  <c r="L762" i="2"/>
  <c r="K762" i="2"/>
  <c r="M763" i="2"/>
  <c r="C764" i="2"/>
  <c r="F762" i="2"/>
  <c r="G762" i="2"/>
  <c r="E763" i="2"/>
  <c r="H763" i="2" s="1"/>
  <c r="B765" i="2"/>
  <c r="N765" i="2" l="1"/>
  <c r="I765" i="2"/>
  <c r="D765" i="2"/>
  <c r="J765" i="2" s="1"/>
  <c r="L763" i="2"/>
  <c r="K763" i="2"/>
  <c r="M764" i="2"/>
  <c r="C765" i="2"/>
  <c r="G763" i="2"/>
  <c r="F763" i="2"/>
  <c r="E764" i="2"/>
  <c r="H764" i="2" s="1"/>
  <c r="B766" i="2"/>
  <c r="N766" i="2" l="1"/>
  <c r="I766" i="2"/>
  <c r="D766" i="2"/>
  <c r="J766" i="2" s="1"/>
  <c r="L764" i="2"/>
  <c r="K764" i="2"/>
  <c r="M765" i="2"/>
  <c r="C766" i="2"/>
  <c r="F764" i="2"/>
  <c r="G764" i="2"/>
  <c r="E765" i="2"/>
  <c r="H765" i="2" s="1"/>
  <c r="B767" i="2"/>
  <c r="N767" i="2" l="1"/>
  <c r="I767" i="2"/>
  <c r="D767" i="2"/>
  <c r="J767" i="2" s="1"/>
  <c r="L765" i="2"/>
  <c r="K765" i="2"/>
  <c r="M766" i="2"/>
  <c r="C767" i="2"/>
  <c r="G765" i="2"/>
  <c r="F765" i="2"/>
  <c r="E766" i="2"/>
  <c r="H766" i="2" s="1"/>
  <c r="B768" i="2"/>
  <c r="N768" i="2" l="1"/>
  <c r="I768" i="2"/>
  <c r="D768" i="2"/>
  <c r="J768" i="2" s="1"/>
  <c r="K766" i="2"/>
  <c r="L766" i="2"/>
  <c r="M767" i="2"/>
  <c r="C768" i="2"/>
  <c r="G766" i="2"/>
  <c r="F766" i="2"/>
  <c r="E767" i="2"/>
  <c r="H767" i="2" s="1"/>
  <c r="B769" i="2"/>
  <c r="N769" i="2" l="1"/>
  <c r="I769" i="2"/>
  <c r="D769" i="2"/>
  <c r="J769" i="2" s="1"/>
  <c r="L767" i="2"/>
  <c r="K767" i="2"/>
  <c r="M768" i="2"/>
  <c r="C769" i="2"/>
  <c r="F767" i="2"/>
  <c r="G767" i="2"/>
  <c r="E768" i="2"/>
  <c r="H768" i="2" s="1"/>
  <c r="B770" i="2"/>
  <c r="N770" i="2" l="1"/>
  <c r="I770" i="2"/>
  <c r="D770" i="2"/>
  <c r="J770" i="2" s="1"/>
  <c r="L768" i="2"/>
  <c r="K768" i="2"/>
  <c r="M769" i="2"/>
  <c r="E769" i="2"/>
  <c r="H769" i="2" s="1"/>
  <c r="C770" i="2"/>
  <c r="G768" i="2"/>
  <c r="F768" i="2"/>
  <c r="B771" i="2"/>
  <c r="C771" i="2" l="1"/>
  <c r="N771" i="2"/>
  <c r="I771" i="2"/>
  <c r="D771" i="2"/>
  <c r="J771" i="2" s="1"/>
  <c r="F769" i="2"/>
  <c r="K769" i="2"/>
  <c r="L769" i="2"/>
  <c r="M770" i="2"/>
  <c r="G769" i="2"/>
  <c r="E770" i="2"/>
  <c r="H770" i="2" s="1"/>
  <c r="M771" i="2" l="1"/>
  <c r="L770" i="2"/>
  <c r="L771" i="2" s="1"/>
  <c r="K770" i="2"/>
  <c r="K771" i="2" s="1"/>
  <c r="G770" i="2"/>
  <c r="F770" i="2"/>
  <c r="E771" i="2"/>
  <c r="H771" i="2" s="1"/>
  <c r="E55" i="1" l="1"/>
  <c r="O54" i="1"/>
  <c r="O53" i="1"/>
  <c r="O55" i="1"/>
  <c r="G771" i="2"/>
  <c r="E54" i="1" s="1"/>
  <c r="F771" i="2"/>
  <c r="E53" i="1" s="1"/>
</calcChain>
</file>

<file path=xl/sharedStrings.xml><?xml version="1.0" encoding="utf-8"?>
<sst xmlns="http://schemas.openxmlformats.org/spreadsheetml/2006/main" count="160" uniqueCount="127">
  <si>
    <r>
      <t>m</t>
    </r>
    <r>
      <rPr>
        <vertAlign val="superscript"/>
        <sz val="12"/>
        <color theme="1"/>
        <rFont val="Calibri (Textkörper)"/>
      </rPr>
      <t>3</t>
    </r>
    <r>
      <rPr>
        <sz val="12"/>
        <color theme="1"/>
        <rFont val="Calibri"/>
        <family val="2"/>
        <scheme val="minor"/>
      </rPr>
      <t>/min</t>
    </r>
  </si>
  <si>
    <r>
      <t>m</t>
    </r>
    <r>
      <rPr>
        <vertAlign val="superscript"/>
        <sz val="12"/>
        <color theme="1"/>
        <rFont val="Calibri (Textkörper)"/>
      </rPr>
      <t>3</t>
    </r>
  </si>
  <si>
    <t>Change-Log</t>
  </si>
  <si>
    <t>10. November 2020: Ein Code-Fehler in Feldern D51-D171 führte zu einer zu langsamen Abnahme nach dem Ende des Aufenthaltes eines Emitters. Das konnte in bestimmten Fällen zu kurze Zeit bis zur infektiösen Dosis ergeben (nur wenn Zeit bis Dosis grösser war als Zeit des Emittenten im Raum)</t>
  </si>
  <si>
    <r>
      <t xml:space="preserve">Simulateur de scénarios liés au COVID-19 dans l'air intérieur </t>
    </r>
    <r>
      <rPr>
        <sz val="18"/>
        <color theme="1"/>
        <rFont val="Calibri"/>
        <family val="2"/>
        <scheme val="minor"/>
      </rPr>
      <t>(outil du SECO pour le calcul de la charge virale dans les espaces fermés)</t>
    </r>
  </si>
  <si>
    <t>But</t>
  </si>
  <si>
    <t>Paramètres d'entrée</t>
  </si>
  <si>
    <t>Cet outil permet de calculer la concentration en virus dans l'air uniformément mélangé d'un espace fermé émis par une ou plusieurs personnes, qui soit respirent calmement, soit parlent doucement ou alors fortement. Les percentiles de la distribution des intensités d’émission de virus ont été calculés sur la base de données publiées sur le nombre de copies du virus (déterminés par PCR, réaction en chaîne par polymérase) et les émissions d’aérosols retrouvés habituellement chez la population adulte.</t>
  </si>
  <si>
    <t>L’outil calcule les valeurs suivantes pour un scénario définit dans lequel les porteurs du virus entrent et restent dans l’espace fermé pendant une durée déterminée puis sortent et laissent la charge virale décroître à nouveau.</t>
  </si>
  <si>
    <t>Il fournit les résultats suivants:</t>
  </si>
  <si>
    <t>- Concentration en virus dans l’air l’espace fermé après le départ des porteurs du virus après x minutes : la concentration atteinte à cet instant</t>
  </si>
  <si>
    <t>- Concentration en virus à l’équilibre : la concentration maximale possiblement atteinte dans le cas où le porteur du virus restait dans la pièce pendant une durée illimitée.</t>
  </si>
  <si>
    <t>- Quantité cumulée inhalée de virus après x minutes. Cette valeur représente combien de virus sont inhalés par une autre personne pendant que les porteurs du virus se trouvent dans l’espace fermé.</t>
  </si>
  <si>
    <t>- Nombre de minutes jusqu’à une inhalation dépassant la charge virale critique : la durée jusqu’à ce que x virus aient été inhalé (incluant le temps de présence des porteurs du virus dans la pièce).</t>
  </si>
  <si>
    <t>- Champ proche : Les concentrations en virus et les expositions résultantes sont plus élevées à proximité directe des sources d’émission (porteurs). Le champ proche est définit à 60 cm, ce qui représente à peu près une longueur de bras.</t>
  </si>
  <si>
    <t>Bien que cet outil ait été élaboré avec beaucoup d’attention et ait été vérifié avec attention, il est possible qu’il contienne encore des erreurs. Cet outil ne doit PAS être utilisé comme unique critère de décision.</t>
  </si>
  <si>
    <t>Paramètres de la pièce</t>
  </si>
  <si>
    <t>Paramètres des porteurs du virus</t>
  </si>
  <si>
    <r>
      <t>Volume de la pièce (m</t>
    </r>
    <r>
      <rPr>
        <vertAlign val="superscript"/>
        <sz val="12"/>
        <color theme="1"/>
        <rFont val="Calibri (Textkörper)"/>
      </rPr>
      <t>3</t>
    </r>
    <r>
      <rPr>
        <sz val="12"/>
        <color theme="1"/>
        <rFont val="Calibri"/>
        <family val="2"/>
        <scheme val="minor"/>
      </rPr>
      <t>)</t>
    </r>
  </si>
  <si>
    <r>
      <t>Renouvellement en m</t>
    </r>
    <r>
      <rPr>
        <vertAlign val="superscript"/>
        <sz val="12"/>
        <color theme="1"/>
        <rFont val="Calibri (Textkörper)"/>
      </rPr>
      <t>3</t>
    </r>
    <r>
      <rPr>
        <sz val="12"/>
        <color theme="1"/>
        <rFont val="Calibri"/>
        <family val="2"/>
        <scheme val="minor"/>
      </rPr>
      <t>/minute</t>
    </r>
  </si>
  <si>
    <t>Taux de renouvellement de l'air (par heure)</t>
  </si>
  <si>
    <t>Durée de la présence des porteurs du virus (en minutes)</t>
  </si>
  <si>
    <t>1ère personne infectée</t>
  </si>
  <si>
    <t>2ème personne infectée</t>
  </si>
  <si>
    <t>3ème personne infectée</t>
  </si>
  <si>
    <t>4ème personne infectée</t>
  </si>
  <si>
    <t>Quels types de masques?</t>
  </si>
  <si>
    <t>Quel type de "contaminateur"?</t>
  </si>
  <si>
    <t>(Utilisez le menu déroulant)</t>
  </si>
  <si>
    <t>Repos</t>
  </si>
  <si>
    <t>Léger</t>
  </si>
  <si>
    <t>Intense</t>
  </si>
  <si>
    <t>Silencieux</t>
  </si>
  <si>
    <t>Fort</t>
  </si>
  <si>
    <t>Proportions des niveaux de parole?</t>
  </si>
  <si>
    <t>Proportions des activités physiques?</t>
  </si>
  <si>
    <t>Vitesse d'air en m/s</t>
  </si>
  <si>
    <r>
      <rPr>
        <b/>
        <i/>
        <sz val="12"/>
        <color theme="1"/>
        <rFont val="Calibri"/>
        <family val="2"/>
        <scheme val="minor"/>
      </rPr>
      <t>Niveaux de parole:</t>
    </r>
    <r>
      <rPr>
        <i/>
        <sz val="12"/>
        <color theme="1"/>
        <rFont val="Calibri"/>
        <family val="2"/>
        <scheme val="minor"/>
      </rPr>
      <t xml:space="preserve">
</t>
    </r>
    <r>
      <rPr>
        <b/>
        <i/>
        <sz val="12"/>
        <color theme="1"/>
        <rFont val="Calibri"/>
        <family val="2"/>
        <scheme val="minor"/>
      </rPr>
      <t>Silencieux</t>
    </r>
    <r>
      <rPr>
        <i/>
        <sz val="12"/>
        <color theme="1"/>
        <rFont val="Calibri"/>
        <family val="2"/>
        <scheme val="minor"/>
      </rPr>
      <t xml:space="preserve">: Ne pas émettre de son
</t>
    </r>
    <r>
      <rPr>
        <b/>
        <i/>
        <sz val="12"/>
        <color theme="1"/>
        <rFont val="Calibri"/>
        <family val="2"/>
        <scheme val="minor"/>
      </rPr>
      <t xml:space="preserve">Doux/normal: </t>
    </r>
    <r>
      <rPr>
        <i/>
        <sz val="12"/>
        <color theme="1"/>
        <rFont val="Calibri"/>
        <family val="2"/>
        <scheme val="minor"/>
      </rPr>
      <t xml:space="preserve">Parler calmement, chanter doucement
</t>
    </r>
    <r>
      <rPr>
        <b/>
        <i/>
        <sz val="12"/>
        <color theme="1"/>
        <rFont val="Calibri"/>
        <family val="2"/>
        <scheme val="minor"/>
      </rPr>
      <t xml:space="preserve">Fort: </t>
    </r>
    <r>
      <rPr>
        <i/>
        <sz val="12"/>
        <color theme="1"/>
        <rFont val="Calibri"/>
        <family val="2"/>
        <scheme val="minor"/>
      </rPr>
      <t>Appeler quelqu'un, crier, chanter</t>
    </r>
  </si>
  <si>
    <t xml:space="preserve"> Charge virale inhalée critique</t>
  </si>
  <si>
    <t>Le nombre de virus inhalé cumulé (déterminé par PCR) qui ne doit pas être dépassé</t>
  </si>
  <si>
    <t>Résultats</t>
  </si>
  <si>
    <t>Pièce (champ lointain)</t>
  </si>
  <si>
    <r>
      <t>Virus/m</t>
    </r>
    <r>
      <rPr>
        <vertAlign val="superscript"/>
        <sz val="12"/>
        <color theme="1"/>
        <rFont val="Calibri (Textkörper)"/>
      </rPr>
      <t>3</t>
    </r>
  </si>
  <si>
    <r>
      <t>Champ proche de la 1</t>
    </r>
    <r>
      <rPr>
        <b/>
        <vertAlign val="superscript"/>
        <sz val="14"/>
        <color theme="1"/>
        <rFont val="Calibri"/>
        <family val="2"/>
        <scheme val="minor"/>
      </rPr>
      <t>ère</t>
    </r>
    <r>
      <rPr>
        <b/>
        <sz val="14"/>
        <color theme="1"/>
        <rFont val="Calibri"/>
        <family val="2"/>
        <scheme val="minor"/>
      </rPr>
      <t xml:space="preserve"> personne infectée  (&lt;0.6 mètres de distance)</t>
    </r>
  </si>
  <si>
    <t>Exposition d'une personne dans le champ proche (&lt;0.6 mètres de distance)</t>
  </si>
  <si>
    <t>Concentration en virus à l'état d'équilibre</t>
  </si>
  <si>
    <t>Concentration en virus dans le champ proche à l'état d'équilibre</t>
  </si>
  <si>
    <t>Exposition d'une personne dans la pièce (champ lointain)</t>
  </si>
  <si>
    <t>Quel type de masque porte la personne?</t>
  </si>
  <si>
    <t>Types d'activités</t>
  </si>
  <si>
    <t>Être assis ou debout au repos</t>
  </si>
  <si>
    <t>Activité légèrement physique</t>
  </si>
  <si>
    <t>Activité très physique</t>
  </si>
  <si>
    <t>Listes pour les menus déroulants et les recherches correspondantes. ATTENTION, ne pas modifier!</t>
  </si>
  <si>
    <t>Question au sujet du masque de la personne infectée et efficacité de rétention correspondante (système entier)</t>
  </si>
  <si>
    <t>Question sur le type de masque</t>
  </si>
  <si>
    <t>Expiration (émission)</t>
  </si>
  <si>
    <t>Inspiration</t>
  </si>
  <si>
    <t>Pas de masque</t>
  </si>
  <si>
    <t>Un simple tissu</t>
  </si>
  <si>
    <t>Masque chirurgical / masque communautaire</t>
  </si>
  <si>
    <t>Masque FFP1 (sans valve)</t>
  </si>
  <si>
    <t>Masque FFP1 (avec valve)</t>
  </si>
  <si>
    <t>Masque FFF2 (sans valve)</t>
  </si>
  <si>
    <t>Masque FFP2 (avec valve)</t>
  </si>
  <si>
    <t>Masque FFP3 (sans valve)</t>
  </si>
  <si>
    <t>Masque FFP3 (avec valve)</t>
  </si>
  <si>
    <t>Questions au sujet du type de parole et du percentile de l'émetteur</t>
  </si>
  <si>
    <t>Types d'émetteurs</t>
  </si>
  <si>
    <t>Emission en parlant doucement</t>
  </si>
  <si>
    <t>Emission en respiration calmement</t>
  </si>
  <si>
    <t>Emission en parlant fort</t>
  </si>
  <si>
    <t>Emissions en nombre de virus dans la fraction PM10 par cm3 d'air expiré</t>
  </si>
  <si>
    <t>Source: 
http://dx.doi.org/10.1016/j.scitotenv.2015.04.120</t>
  </si>
  <si>
    <t>Petit émetteur (10ème percentile)</t>
  </si>
  <si>
    <t>Émetteur normal (50ème percentile)</t>
  </si>
  <si>
    <t>Grand émetteur (90ème percentile)</t>
  </si>
  <si>
    <t>Très grand émetteur (99ème percentile)</t>
  </si>
  <si>
    <t>Super-émetteur (99.9ème percentile)</t>
  </si>
  <si>
    <t>Questions sur l'activité physique</t>
  </si>
  <si>
    <t>Type d'activité physique</t>
  </si>
  <si>
    <t>Activité très physique (cardio)</t>
  </si>
  <si>
    <t>Exemple</t>
  </si>
  <si>
    <t>Fréquence cardiaque de 60</t>
  </si>
  <si>
    <t>Fréquence cardiaque de 80</t>
  </si>
  <si>
    <t>Fréquence cardiaque &gt; 120</t>
  </si>
  <si>
    <r>
      <t>Volume en m</t>
    </r>
    <r>
      <rPr>
        <vertAlign val="superscript"/>
        <sz val="12"/>
        <color theme="1"/>
        <rFont val="Calibri (Textkörper)"/>
      </rPr>
      <t>3</t>
    </r>
    <r>
      <rPr>
        <sz val="12"/>
        <color theme="1"/>
        <rFont val="Calibri"/>
        <family val="2"/>
        <scheme val="minor"/>
      </rPr>
      <t>/min</t>
    </r>
  </si>
  <si>
    <t>Source</t>
  </si>
  <si>
    <t>Total des émissions des 4 personnes</t>
  </si>
  <si>
    <t>Emission résultante</t>
  </si>
  <si>
    <t>Réduction liée au masque</t>
  </si>
  <si>
    <r>
      <t>Cumulé (ml = cm</t>
    </r>
    <r>
      <rPr>
        <i/>
        <vertAlign val="superscript"/>
        <sz val="12"/>
        <color theme="1"/>
        <rFont val="Calibri (Textkörper)"/>
      </rPr>
      <t>3</t>
    </r>
    <r>
      <rPr>
        <i/>
        <sz val="12"/>
        <color theme="1"/>
        <rFont val="Calibri"/>
        <family val="2"/>
        <scheme val="minor"/>
      </rPr>
      <t>)</t>
    </r>
  </si>
  <si>
    <t>Débit d'air respiré (DAR)</t>
  </si>
  <si>
    <t>DAR en fonction de l'activité physique</t>
  </si>
  <si>
    <t>Emission de virus par cm3 d'air expiré</t>
  </si>
  <si>
    <t>SOMME</t>
  </si>
  <si>
    <t>Emission par niveau de parole * %</t>
  </si>
  <si>
    <t>Doux/normal</t>
  </si>
  <si>
    <t>Taux de perte (combiné)</t>
  </si>
  <si>
    <t>Perte par ventilation</t>
  </si>
  <si>
    <t>Demi-vie du virus dans les aérosols (minutes)</t>
  </si>
  <si>
    <t>Taux de perte cumulé</t>
  </si>
  <si>
    <t>Cumulé</t>
  </si>
  <si>
    <t>Taux de perte par minute</t>
  </si>
  <si>
    <t>Source: http://www.nejm.org/doi/10.1056/NEJMc2004973</t>
  </si>
  <si>
    <t>Model Champ-proche Champ-lointain</t>
  </si>
  <si>
    <t>Taille de la boite (sphère de 0.6m de rayon)</t>
  </si>
  <si>
    <t>Débit interzone (surface de la demi-sphère r=0.6m)</t>
  </si>
  <si>
    <t>Débit interzone et état d'équilibre du lien https://doi.org/10.1080/15459624.2017.1334903</t>
  </si>
  <si>
    <t>Formule d'approximation par la combinaison des concentrations calculées séparément pour le champ proche et le champ lointain proposée par Mark Nicas (2016) DOI: 10.1080/15459624.2016.1148268. De plus, le champ proche est calculé sans élimination du virus, puisque le taux de perte de virus est négligeable par rapport au débit interzone.</t>
  </si>
  <si>
    <t>Temps écoulé</t>
  </si>
  <si>
    <t>Temps (minutes)</t>
  </si>
  <si>
    <t>C(t) (croissance)</t>
  </si>
  <si>
    <t>C(t) (décroissance)</t>
  </si>
  <si>
    <t>c(t) (toute la durée)</t>
  </si>
  <si>
    <t>Inhalation cumulée au repos</t>
  </si>
  <si>
    <t>Inhalation cumulée avec légère activité</t>
  </si>
  <si>
    <t>Inhalation cumulée avec forte activité</t>
  </si>
  <si>
    <t>Temps</t>
  </si>
  <si>
    <t>Approx. Champ proche 1ère personne</t>
  </si>
  <si>
    <t>Défini par la méthode de simulation de Monte-Carlo dans un programme de statistique, voir documentation</t>
  </si>
  <si>
    <t>Débit d'air respiré
(millilitre/min = cm3/min)</t>
  </si>
  <si>
    <t>Activité légèrement physique (se balader)</t>
  </si>
  <si>
    <t>Caractérisation des sources</t>
  </si>
  <si>
    <r>
      <rPr>
        <b/>
        <i/>
        <sz val="12"/>
        <color theme="1"/>
        <rFont val="Calibri"/>
        <family val="2"/>
        <scheme val="minor"/>
      </rPr>
      <t>Types d'activités:</t>
    </r>
    <r>
      <rPr>
        <i/>
        <sz val="12"/>
        <color theme="1"/>
        <rFont val="Calibri"/>
        <family val="2"/>
        <scheme val="minor"/>
      </rPr>
      <t xml:space="preserve">
</t>
    </r>
    <r>
      <rPr>
        <b/>
        <i/>
        <sz val="12"/>
        <color theme="1"/>
        <rFont val="Calibri"/>
        <family val="2"/>
        <scheme val="minor"/>
      </rPr>
      <t>Repos</t>
    </r>
    <r>
      <rPr>
        <i/>
        <sz val="12"/>
        <color theme="1"/>
        <rFont val="Calibri"/>
        <family val="2"/>
        <scheme val="minor"/>
      </rPr>
      <t xml:space="preserve">: Être assis, se lever
</t>
    </r>
    <r>
      <rPr>
        <b/>
        <i/>
        <sz val="12"/>
        <color theme="1"/>
        <rFont val="Calibri"/>
        <family val="2"/>
        <scheme val="minor"/>
      </rPr>
      <t>Léger :</t>
    </r>
    <r>
      <rPr>
        <i/>
        <sz val="12"/>
        <color theme="1"/>
        <rFont val="Calibri"/>
        <family val="2"/>
        <scheme val="minor"/>
      </rPr>
      <t xml:space="preserve"> Porter qqch, se balader
</t>
    </r>
    <r>
      <rPr>
        <b/>
        <i/>
        <sz val="12"/>
        <color theme="1"/>
        <rFont val="Calibri"/>
        <family val="2"/>
        <scheme val="minor"/>
      </rPr>
      <t xml:space="preserve">Intense : </t>
    </r>
    <r>
      <rPr>
        <i/>
        <sz val="12"/>
        <color theme="1"/>
        <rFont val="Calibri"/>
        <family val="2"/>
        <scheme val="minor"/>
      </rPr>
      <t>Soulever qqch, courir</t>
    </r>
  </si>
  <si>
    <t>Virus / minute</t>
  </si>
  <si>
    <t>Version 1.5 (fr) de Michael Riediker, SCOEH (scoeh.ch), 10 novembre 2020. Revue par Christian Monn, Secrétariat d'Etat à l'économie SECO (seco.admin.ch). Traduit en français par Deyan Poffet, Unisanté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</si>
</sst>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00"/>
    <numFmt numFmtId="166" formatCode="_-* #,##0.00\ _C_H_F_-;\-* #,##0.00\ _C_H_F_-;_-* &quot;-&quot;??\ _C_H_F_-;_-@_-"/>
    <numFmt numFmtId="167" formatCode="0.0"/>
  </numFmts>
  <fonts count="17" x14ac:knownFonts="1">
    <font>
      <sz val="12"/>
      <color theme="1"/>
      <name val="Calibri"/>
      <family val="2"/>
      <scheme val="minor"/>
    </font>
    <font>
      <b/>
      <sz val="12"/>
      <color theme="1"/>
      <name val="Calibri"/>
      <family val="2"/>
      <scheme val="minor"/>
    </font>
    <font>
      <b/>
      <sz val="16"/>
      <color theme="1"/>
      <name val="Calibri"/>
      <family val="2"/>
      <scheme val="minor"/>
    </font>
    <font>
      <b/>
      <sz val="18"/>
      <color theme="1"/>
      <name val="Calibri"/>
      <family val="2"/>
      <scheme val="minor"/>
    </font>
    <font>
      <sz val="11"/>
      <color rgb="FF44546A"/>
      <name val="Arial"/>
      <family val="2"/>
    </font>
    <font>
      <sz val="8"/>
      <name val="Calibri"/>
      <family val="2"/>
      <scheme val="minor"/>
    </font>
    <font>
      <i/>
      <sz val="12"/>
      <color theme="1"/>
      <name val="Calibri"/>
      <family val="2"/>
      <scheme val="minor"/>
    </font>
    <font>
      <sz val="12"/>
      <color theme="1"/>
      <name val="Calibri"/>
      <family val="2"/>
      <scheme val="minor"/>
    </font>
    <font>
      <b/>
      <i/>
      <sz val="12"/>
      <color theme="1"/>
      <name val="Calibri"/>
      <family val="2"/>
      <scheme val="minor"/>
    </font>
    <font>
      <vertAlign val="superscript"/>
      <sz val="12"/>
      <color theme="1"/>
      <name val="Calibri (Textkörper)"/>
    </font>
    <font>
      <sz val="14"/>
      <color theme="1"/>
      <name val="Calibri"/>
      <family val="2"/>
      <scheme val="minor"/>
    </font>
    <font>
      <b/>
      <sz val="14"/>
      <color theme="1"/>
      <name val="Calibri"/>
      <family val="2"/>
      <scheme val="minor"/>
    </font>
    <font>
      <sz val="16"/>
      <color theme="1"/>
      <name val="Calibri"/>
      <family val="2"/>
      <scheme val="minor"/>
    </font>
    <font>
      <i/>
      <vertAlign val="superscript"/>
      <sz val="12"/>
      <color theme="1"/>
      <name val="Calibri (Textkörper)"/>
    </font>
    <font>
      <b/>
      <sz val="12"/>
      <color rgb="FFFF0000"/>
      <name val="Calibri"/>
      <family val="2"/>
      <scheme val="minor"/>
    </font>
    <font>
      <sz val="18"/>
      <color theme="1"/>
      <name val="Calibri"/>
      <family val="2"/>
      <scheme val="minor"/>
    </font>
    <font>
      <b/>
      <vertAlign val="superscript"/>
      <sz val="14"/>
      <color theme="1"/>
      <name val="Calibri"/>
      <family val="2"/>
      <scheme val="minor"/>
    </font>
  </fonts>
  <fills count="6">
    <fill>
      <patternFill patternType="none"/>
    </fill>
    <fill>
      <patternFill patternType="gray125"/>
    </fill>
    <fill>
      <patternFill patternType="solid">
        <fgColor rgb="FFADFEFF"/>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s>
  <borders count="2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style="thin">
        <color indexed="64"/>
      </left>
      <right/>
      <top/>
      <bottom/>
      <diagonal/>
    </border>
    <border>
      <left style="thin">
        <color theme="0"/>
      </left>
      <right style="thin">
        <color theme="0"/>
      </right>
      <top style="thin">
        <color theme="0"/>
      </top>
      <bottom style="thin">
        <color theme="0"/>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theme="0"/>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s>
  <cellStyleXfs count="3">
    <xf numFmtId="0" fontId="0" fillId="0" borderId="0"/>
    <xf numFmtId="43" fontId="7" fillId="0" borderId="0" applyFont="0" applyFill="0" applyBorder="0" applyAlignment="0" applyProtection="0"/>
    <xf numFmtId="9" fontId="7" fillId="0" borderId="0" applyFont="0" applyFill="0" applyBorder="0" applyAlignment="0" applyProtection="0"/>
  </cellStyleXfs>
  <cellXfs count="170">
    <xf numFmtId="0" fontId="0" fillId="0" borderId="0" xfId="0"/>
    <xf numFmtId="0" fontId="1" fillId="0" borderId="0" xfId="0" applyFont="1"/>
    <xf numFmtId="0" fontId="2" fillId="0" borderId="0" xfId="0" applyFont="1"/>
    <xf numFmtId="0" fontId="0" fillId="0" borderId="2" xfId="0" applyBorder="1"/>
    <xf numFmtId="0" fontId="0" fillId="0" borderId="3" xfId="0" applyBorder="1"/>
    <xf numFmtId="0" fontId="0" fillId="0" borderId="0" xfId="0" applyBorder="1"/>
    <xf numFmtId="0" fontId="0" fillId="0" borderId="5" xfId="0" applyBorder="1"/>
    <xf numFmtId="0" fontId="0" fillId="0" borderId="7" xfId="0" applyBorder="1"/>
    <xf numFmtId="0" fontId="0" fillId="0" borderId="9" xfId="0" applyBorder="1"/>
    <xf numFmtId="0" fontId="1" fillId="0" borderId="4" xfId="0" applyFont="1" applyBorder="1"/>
    <xf numFmtId="0" fontId="6" fillId="0" borderId="0" xfId="0" applyFont="1"/>
    <xf numFmtId="0" fontId="1" fillId="0" borderId="10" xfId="0" applyFont="1" applyBorder="1"/>
    <xf numFmtId="0" fontId="0" fillId="0" borderId="11" xfId="0" applyBorder="1"/>
    <xf numFmtId="0" fontId="0" fillId="0" borderId="6" xfId="0" applyFont="1" applyBorder="1"/>
    <xf numFmtId="0" fontId="0" fillId="0" borderId="8" xfId="0" applyFont="1" applyBorder="1"/>
    <xf numFmtId="0" fontId="0" fillId="0" borderId="10" xfId="0" applyBorder="1"/>
    <xf numFmtId="0" fontId="0" fillId="0" borderId="6" xfId="0" applyBorder="1"/>
    <xf numFmtId="0" fontId="0" fillId="0" borderId="8" xfId="0" applyBorder="1"/>
    <xf numFmtId="0" fontId="6" fillId="0" borderId="6" xfId="0" applyFont="1" applyBorder="1"/>
    <xf numFmtId="0" fontId="6" fillId="0" borderId="0" xfId="0" applyFont="1" applyBorder="1"/>
    <xf numFmtId="0" fontId="6" fillId="0" borderId="7" xfId="0" applyFont="1" applyBorder="1"/>
    <xf numFmtId="11" fontId="0" fillId="0" borderId="0" xfId="0" applyNumberFormat="1" applyBorder="1"/>
    <xf numFmtId="11" fontId="0" fillId="0" borderId="7" xfId="0" applyNumberFormat="1" applyBorder="1"/>
    <xf numFmtId="0" fontId="6" fillId="0" borderId="0" xfId="0" applyFont="1" applyAlignment="1"/>
    <xf numFmtId="0" fontId="0" fillId="0" borderId="0" xfId="0" applyFill="1"/>
    <xf numFmtId="0" fontId="0" fillId="0" borderId="0" xfId="0" applyFill="1" applyBorder="1"/>
    <xf numFmtId="0" fontId="6" fillId="0" borderId="0" xfId="0" applyFont="1" applyFill="1" applyBorder="1"/>
    <xf numFmtId="0" fontId="0" fillId="0" borderId="4" xfId="0" applyFill="1" applyBorder="1"/>
    <xf numFmtId="0" fontId="0" fillId="0" borderId="10" xfId="0" applyFill="1" applyBorder="1"/>
    <xf numFmtId="0" fontId="6" fillId="0" borderId="10" xfId="0" applyFont="1" applyFill="1" applyBorder="1"/>
    <xf numFmtId="0" fontId="0" fillId="0" borderId="5" xfId="0" applyFill="1" applyBorder="1"/>
    <xf numFmtId="0" fontId="1" fillId="0" borderId="6" xfId="0" applyFont="1" applyFill="1" applyBorder="1"/>
    <xf numFmtId="0" fontId="6" fillId="0" borderId="7" xfId="0" applyFont="1" applyFill="1" applyBorder="1"/>
    <xf numFmtId="0" fontId="6" fillId="0" borderId="6" xfId="0" applyFont="1" applyFill="1" applyBorder="1"/>
    <xf numFmtId="0" fontId="0" fillId="0" borderId="6" xfId="0" applyFill="1" applyBorder="1"/>
    <xf numFmtId="0" fontId="0" fillId="0" borderId="7" xfId="0" applyFill="1" applyBorder="1"/>
    <xf numFmtId="0" fontId="0" fillId="0" borderId="9" xfId="0" applyFill="1" applyBorder="1"/>
    <xf numFmtId="9" fontId="0" fillId="0" borderId="0" xfId="2" applyFont="1" applyFill="1" applyBorder="1" applyAlignment="1">
      <alignment horizontal="center"/>
    </xf>
    <xf numFmtId="0" fontId="0" fillId="0" borderId="0" xfId="0" applyFill="1" applyBorder="1" applyAlignment="1">
      <alignment horizontal="center"/>
    </xf>
    <xf numFmtId="0" fontId="0" fillId="0" borderId="7" xfId="0" applyFill="1" applyBorder="1" applyAlignment="1">
      <alignment horizontal="center"/>
    </xf>
    <xf numFmtId="0" fontId="0" fillId="0" borderId="11" xfId="0" applyFill="1" applyBorder="1" applyAlignment="1">
      <alignment horizontal="center"/>
    </xf>
    <xf numFmtId="0" fontId="0" fillId="0" borderId="9" xfId="0" applyFill="1" applyBorder="1" applyAlignment="1">
      <alignment horizontal="center"/>
    </xf>
    <xf numFmtId="0" fontId="1" fillId="0" borderId="8" xfId="0" applyFont="1" applyFill="1" applyBorder="1"/>
    <xf numFmtId="0" fontId="1" fillId="0" borderId="11" xfId="0" applyFont="1" applyFill="1" applyBorder="1" applyAlignment="1">
      <alignment horizontal="center"/>
    </xf>
    <xf numFmtId="164" fontId="0" fillId="0" borderId="0" xfId="2" applyNumberFormat="1" applyFont="1" applyBorder="1"/>
    <xf numFmtId="164" fontId="0" fillId="0" borderId="7" xfId="2" applyNumberFormat="1" applyFont="1" applyBorder="1"/>
    <xf numFmtId="164" fontId="0" fillId="0" borderId="11" xfId="2" applyNumberFormat="1" applyFont="1" applyBorder="1"/>
    <xf numFmtId="164" fontId="0" fillId="0" borderId="9" xfId="2" applyNumberFormat="1" applyFont="1" applyBorder="1"/>
    <xf numFmtId="9" fontId="1" fillId="0" borderId="11" xfId="2" applyFont="1" applyFill="1" applyBorder="1" applyAlignment="1">
      <alignment horizontal="left"/>
    </xf>
    <xf numFmtId="0" fontId="0" fillId="0" borderId="0" xfId="0" applyFont="1" applyFill="1" applyBorder="1"/>
    <xf numFmtId="0" fontId="0" fillId="0" borderId="6" xfId="0" applyFont="1" applyFill="1" applyBorder="1"/>
    <xf numFmtId="0" fontId="0" fillId="0" borderId="11" xfId="0" applyFont="1" applyFill="1" applyBorder="1"/>
    <xf numFmtId="0" fontId="1" fillId="0" borderId="11" xfId="0" applyFont="1" applyFill="1" applyBorder="1"/>
    <xf numFmtId="166" fontId="0" fillId="0" borderId="0" xfId="0" applyNumberFormat="1"/>
    <xf numFmtId="43" fontId="0" fillId="0" borderId="0" xfId="1" applyFont="1" applyBorder="1"/>
    <xf numFmtId="0" fontId="1" fillId="0" borderId="0" xfId="0" applyFont="1" applyFill="1" applyBorder="1"/>
    <xf numFmtId="0" fontId="0" fillId="0" borderId="0" xfId="0" applyFont="1"/>
    <xf numFmtId="0" fontId="1" fillId="0" borderId="4" xfId="0" applyFont="1" applyFill="1" applyBorder="1"/>
    <xf numFmtId="0" fontId="0" fillId="0" borderId="10" xfId="0" applyFont="1" applyFill="1" applyBorder="1"/>
    <xf numFmtId="0" fontId="0" fillId="0" borderId="8" xfId="0" applyFont="1" applyFill="1" applyBorder="1"/>
    <xf numFmtId="0" fontId="1" fillId="0" borderId="0" xfId="0" applyFont="1" applyBorder="1"/>
    <xf numFmtId="0" fontId="0" fillId="3" borderId="0" xfId="0" applyFill="1" applyProtection="1"/>
    <xf numFmtId="0" fontId="0" fillId="0" borderId="0" xfId="0" applyProtection="1"/>
    <xf numFmtId="0" fontId="3" fillId="3" borderId="0" xfId="0" applyFont="1" applyFill="1" applyProtection="1"/>
    <xf numFmtId="15" fontId="0" fillId="3" borderId="0" xfId="0" applyNumberFormat="1" applyFill="1" applyProtection="1"/>
    <xf numFmtId="0" fontId="0" fillId="3" borderId="16" xfId="0" applyFill="1" applyBorder="1" applyProtection="1"/>
    <xf numFmtId="0" fontId="10" fillId="3" borderId="0" xfId="0" applyFont="1" applyFill="1" applyProtection="1"/>
    <xf numFmtId="0" fontId="12" fillId="3" borderId="12" xfId="0" applyFont="1" applyFill="1" applyBorder="1" applyProtection="1"/>
    <xf numFmtId="0" fontId="10" fillId="3" borderId="12" xfId="0" applyFont="1" applyFill="1" applyBorder="1" applyProtection="1"/>
    <xf numFmtId="0" fontId="0" fillId="3" borderId="0" xfId="0" quotePrefix="1" applyFill="1" applyProtection="1"/>
    <xf numFmtId="0" fontId="11" fillId="3" borderId="0" xfId="0" applyFont="1" applyFill="1" applyProtection="1"/>
    <xf numFmtId="0" fontId="6" fillId="3" borderId="0" xfId="0" applyFont="1" applyFill="1" applyProtection="1"/>
    <xf numFmtId="165" fontId="0" fillId="3" borderId="0" xfId="0" applyNumberFormat="1" applyFill="1" applyBorder="1" applyProtection="1"/>
    <xf numFmtId="0" fontId="0" fillId="3" borderId="0" xfId="0" applyFill="1" applyBorder="1" applyProtection="1"/>
    <xf numFmtId="0" fontId="11" fillId="3" borderId="0" xfId="0" applyFont="1" applyFill="1" applyBorder="1" applyProtection="1"/>
    <xf numFmtId="0" fontId="8" fillId="3" borderId="0" xfId="0" applyFont="1" applyFill="1" applyBorder="1" applyProtection="1"/>
    <xf numFmtId="0" fontId="8" fillId="3" borderId="0" xfId="0" applyFont="1" applyFill="1" applyProtection="1"/>
    <xf numFmtId="0" fontId="1" fillId="3" borderId="0" xfId="0" applyFont="1" applyFill="1" applyProtection="1"/>
    <xf numFmtId="0" fontId="6" fillId="3" borderId="0" xfId="0" applyFont="1" applyFill="1" applyBorder="1" applyProtection="1"/>
    <xf numFmtId="0" fontId="6" fillId="3" borderId="0" xfId="0" applyFont="1" applyFill="1" applyAlignment="1" applyProtection="1">
      <alignment horizontal="center" vertical="center"/>
    </xf>
    <xf numFmtId="0" fontId="0" fillId="3" borderId="0" xfId="0" applyFill="1" applyAlignment="1" applyProtection="1">
      <alignment horizontal="center" vertical="center"/>
    </xf>
    <xf numFmtId="0" fontId="0" fillId="3" borderId="0" xfId="0" applyFont="1" applyFill="1" applyBorder="1" applyAlignment="1" applyProtection="1">
      <alignment horizontal="right" vertical="center"/>
    </xf>
    <xf numFmtId="0" fontId="0" fillId="3" borderId="14" xfId="0" applyFill="1" applyBorder="1" applyAlignment="1" applyProtection="1">
      <alignment vertical="center"/>
    </xf>
    <xf numFmtId="9" fontId="0" fillId="5" borderId="14" xfId="2" applyFont="1" applyFill="1" applyBorder="1" applyAlignment="1" applyProtection="1">
      <alignment vertical="center"/>
    </xf>
    <xf numFmtId="9" fontId="0" fillId="3" borderId="14" xfId="2" applyFont="1" applyFill="1" applyBorder="1" applyAlignment="1" applyProtection="1">
      <alignment vertical="center"/>
    </xf>
    <xf numFmtId="9" fontId="0" fillId="3" borderId="14" xfId="0" applyNumberFormat="1" applyFill="1" applyBorder="1" applyAlignment="1" applyProtection="1">
      <alignment vertical="center"/>
    </xf>
    <xf numFmtId="0" fontId="6" fillId="3" borderId="14" xfId="0" applyFont="1" applyFill="1" applyBorder="1" applyAlignment="1" applyProtection="1">
      <alignment vertical="center" wrapText="1"/>
    </xf>
    <xf numFmtId="0" fontId="14" fillId="3" borderId="0" xfId="0" applyFont="1" applyFill="1" applyProtection="1"/>
    <xf numFmtId="0" fontId="6" fillId="3" borderId="0" xfId="0" applyFont="1" applyFill="1" applyBorder="1" applyAlignment="1" applyProtection="1">
      <alignment wrapText="1"/>
    </xf>
    <xf numFmtId="0" fontId="6" fillId="3" borderId="0" xfId="0" applyFont="1" applyFill="1" applyBorder="1" applyAlignment="1" applyProtection="1">
      <alignment horizontal="left" wrapText="1"/>
    </xf>
    <xf numFmtId="0" fontId="12" fillId="3" borderId="0" xfId="0" applyFont="1" applyFill="1" applyProtection="1"/>
    <xf numFmtId="0" fontId="12" fillId="3" borderId="0" xfId="0" applyFont="1" applyFill="1" applyBorder="1" applyProtection="1"/>
    <xf numFmtId="2" fontId="0" fillId="3" borderId="0" xfId="0" applyNumberFormat="1" applyFill="1" applyProtection="1"/>
    <xf numFmtId="2" fontId="0" fillId="0" borderId="0" xfId="0" applyNumberFormat="1" applyProtection="1"/>
    <xf numFmtId="0" fontId="4" fillId="3" borderId="0" xfId="0" applyFont="1" applyFill="1" applyProtection="1"/>
    <xf numFmtId="9" fontId="6" fillId="3" borderId="17" xfId="2" applyFont="1" applyFill="1" applyBorder="1" applyProtection="1"/>
    <xf numFmtId="0" fontId="6" fillId="3" borderId="18" xfId="0" applyFont="1" applyFill="1" applyBorder="1" applyProtection="1"/>
    <xf numFmtId="0" fontId="6" fillId="3" borderId="0" xfId="0" applyFont="1" applyFill="1" applyBorder="1" applyAlignment="1" applyProtection="1">
      <alignment vertical="center" wrapText="1"/>
    </xf>
    <xf numFmtId="0" fontId="6" fillId="3" borderId="16" xfId="0" applyFont="1" applyFill="1" applyBorder="1" applyProtection="1"/>
    <xf numFmtId="0" fontId="0" fillId="2" borderId="0" xfId="0" applyFill="1" applyBorder="1" applyProtection="1">
      <protection locked="0"/>
    </xf>
    <xf numFmtId="0" fontId="0" fillId="2" borderId="0" xfId="0" applyFill="1" applyProtection="1">
      <protection locked="0"/>
    </xf>
    <xf numFmtId="9" fontId="0" fillId="2" borderId="14" xfId="2" applyFont="1" applyFill="1" applyBorder="1" applyAlignment="1" applyProtection="1">
      <alignment vertical="center"/>
      <protection locked="0"/>
    </xf>
    <xf numFmtId="0" fontId="0" fillId="3" borderId="0" xfId="0" applyFill="1" applyProtection="1">
      <protection hidden="1"/>
    </xf>
    <xf numFmtId="0" fontId="0" fillId="0" borderId="0" xfId="0" applyProtection="1">
      <protection hidden="1"/>
    </xf>
    <xf numFmtId="0" fontId="10" fillId="3" borderId="0" xfId="0" applyFont="1" applyFill="1" applyProtection="1">
      <protection hidden="1"/>
    </xf>
    <xf numFmtId="0" fontId="10" fillId="0" borderId="0" xfId="0" applyFont="1" applyProtection="1">
      <protection hidden="1"/>
    </xf>
    <xf numFmtId="0" fontId="12" fillId="3" borderId="0" xfId="0" applyFont="1" applyFill="1" applyProtection="1">
      <protection hidden="1"/>
    </xf>
    <xf numFmtId="0" fontId="12" fillId="0" borderId="0" xfId="0" applyFont="1" applyProtection="1">
      <protection hidden="1"/>
    </xf>
    <xf numFmtId="0" fontId="0" fillId="0" borderId="0" xfId="0" applyFill="1" applyProtection="1">
      <protection hidden="1"/>
    </xf>
    <xf numFmtId="167" fontId="0" fillId="5" borderId="0" xfId="0" applyNumberFormat="1" applyFill="1" applyBorder="1" applyProtection="1"/>
    <xf numFmtId="0" fontId="11" fillId="0" borderId="0" xfId="0" applyFont="1"/>
    <xf numFmtId="0" fontId="0" fillId="4" borderId="0" xfId="0" applyFill="1" applyBorder="1" applyAlignment="1" applyProtection="1">
      <alignment horizontal="center"/>
    </xf>
    <xf numFmtId="0" fontId="0" fillId="4" borderId="16" xfId="0" applyFill="1" applyBorder="1" applyAlignment="1" applyProtection="1">
      <alignment horizontal="center"/>
    </xf>
    <xf numFmtId="0" fontId="0" fillId="3" borderId="0" xfId="0" applyFill="1" applyAlignment="1" applyProtection="1">
      <alignment horizontal="center"/>
    </xf>
    <xf numFmtId="2" fontId="0" fillId="4" borderId="0" xfId="0" applyNumberFormat="1" applyFont="1" applyFill="1" applyAlignment="1" applyProtection="1">
      <alignment horizontal="center" vertical="center"/>
    </xf>
    <xf numFmtId="2" fontId="0" fillId="4" borderId="0" xfId="0" applyNumberFormat="1" applyFill="1" applyAlignment="1" applyProtection="1">
      <alignment horizontal="center" vertical="center"/>
    </xf>
    <xf numFmtId="0" fontId="0" fillId="3" borderId="0" xfId="0" applyFont="1" applyFill="1" applyAlignment="1" applyProtection="1">
      <alignment vertical="center"/>
    </xf>
    <xf numFmtId="0" fontId="0" fillId="3" borderId="0" xfId="0" applyFill="1" applyAlignment="1" applyProtection="1">
      <alignment vertical="center"/>
    </xf>
    <xf numFmtId="0" fontId="0" fillId="4" borderId="13" xfId="0" applyFill="1" applyBorder="1" applyAlignment="1" applyProtection="1">
      <alignment horizontal="center"/>
    </xf>
    <xf numFmtId="2" fontId="0" fillId="4" borderId="0" xfId="0" applyNumberFormat="1" applyFill="1" applyBorder="1" applyAlignment="1" applyProtection="1">
      <alignment horizontal="center"/>
    </xf>
    <xf numFmtId="0" fontId="0" fillId="4" borderId="17" xfId="0" applyFill="1" applyBorder="1" applyAlignment="1" applyProtection="1">
      <alignment horizontal="center"/>
    </xf>
    <xf numFmtId="0" fontId="0" fillId="4" borderId="0" xfId="0" applyFill="1" applyAlignment="1" applyProtection="1">
      <alignment horizontal="center"/>
    </xf>
    <xf numFmtId="0" fontId="0" fillId="4" borderId="15" xfId="0" applyFill="1" applyBorder="1" applyAlignment="1" applyProtection="1">
      <alignment horizontal="center"/>
    </xf>
    <xf numFmtId="2" fontId="0" fillId="4" borderId="16" xfId="0" applyNumberFormat="1" applyFill="1" applyBorder="1" applyAlignment="1" applyProtection="1">
      <alignment horizontal="center"/>
    </xf>
    <xf numFmtId="0" fontId="0" fillId="4" borderId="18" xfId="0" applyFill="1" applyBorder="1" applyAlignment="1" applyProtection="1">
      <alignment horizontal="center"/>
    </xf>
    <xf numFmtId="0" fontId="0" fillId="3" borderId="0" xfId="0" applyFill="1" applyAlignment="1" applyProtection="1"/>
    <xf numFmtId="0" fontId="0" fillId="2" borderId="22" xfId="0" applyFont="1" applyFill="1" applyBorder="1" applyAlignment="1" applyProtection="1">
      <alignment vertical="center"/>
      <protection locked="0"/>
    </xf>
    <xf numFmtId="0" fontId="0" fillId="2" borderId="23" xfId="0" applyFont="1" applyFill="1" applyBorder="1" applyAlignment="1" applyProtection="1">
      <alignment vertical="center"/>
      <protection locked="0"/>
    </xf>
    <xf numFmtId="0" fontId="6" fillId="3" borderId="24" xfId="0" applyFont="1" applyFill="1" applyBorder="1" applyAlignment="1" applyProtection="1">
      <alignment horizontal="left" wrapText="1"/>
    </xf>
    <xf numFmtId="0" fontId="6" fillId="3" borderId="0" xfId="0" applyFont="1" applyFill="1" applyBorder="1" applyAlignment="1" applyProtection="1">
      <alignment horizontal="left" wrapText="1"/>
    </xf>
    <xf numFmtId="2" fontId="0" fillId="4" borderId="20" xfId="0" applyNumberFormat="1" applyFill="1" applyBorder="1" applyAlignment="1" applyProtection="1">
      <alignment horizontal="center"/>
    </xf>
    <xf numFmtId="2" fontId="0" fillId="4" borderId="21" xfId="0" applyNumberFormat="1" applyFill="1" applyBorder="1" applyAlignment="1" applyProtection="1">
      <alignment horizontal="center"/>
    </xf>
    <xf numFmtId="0" fontId="0" fillId="3" borderId="0" xfId="0" applyFont="1" applyFill="1" applyAlignment="1" applyProtection="1">
      <alignment horizontal="left" wrapText="1"/>
    </xf>
    <xf numFmtId="0" fontId="0" fillId="3" borderId="0" xfId="0" applyFont="1" applyFill="1" applyAlignment="1" applyProtection="1">
      <alignment horizontal="left" vertical="center" wrapText="1"/>
    </xf>
    <xf numFmtId="2" fontId="0" fillId="4" borderId="13" xfId="0" applyNumberFormat="1" applyFill="1" applyBorder="1" applyAlignment="1" applyProtection="1">
      <alignment horizontal="center"/>
    </xf>
    <xf numFmtId="2" fontId="0" fillId="4" borderId="17" xfId="0" applyNumberFormat="1" applyFill="1" applyBorder="1" applyAlignment="1" applyProtection="1">
      <alignment horizontal="center"/>
    </xf>
    <xf numFmtId="2" fontId="0" fillId="4" borderId="15" xfId="0" applyNumberFormat="1" applyFill="1" applyBorder="1" applyAlignment="1" applyProtection="1">
      <alignment horizontal="center"/>
    </xf>
    <xf numFmtId="2" fontId="0" fillId="4" borderId="18" xfId="0" applyNumberFormat="1" applyFill="1" applyBorder="1" applyAlignment="1" applyProtection="1">
      <alignment horizontal="center"/>
    </xf>
    <xf numFmtId="0" fontId="0" fillId="4" borderId="12" xfId="0" applyFill="1" applyBorder="1" applyAlignment="1" applyProtection="1">
      <alignment horizontal="center"/>
    </xf>
    <xf numFmtId="0" fontId="0" fillId="4" borderId="0" xfId="0" applyFill="1" applyBorder="1" applyAlignment="1" applyProtection="1">
      <alignment horizontal="center"/>
    </xf>
    <xf numFmtId="0" fontId="0" fillId="4" borderId="16" xfId="0" applyFill="1" applyBorder="1" applyAlignment="1" applyProtection="1">
      <alignment horizontal="center"/>
    </xf>
    <xf numFmtId="0" fontId="0" fillId="3" borderId="0" xfId="0" applyFill="1" applyAlignment="1" applyProtection="1">
      <alignment wrapText="1"/>
    </xf>
    <xf numFmtId="0" fontId="6" fillId="3" borderId="13"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6" fillId="3" borderId="17" xfId="0" applyFont="1" applyFill="1" applyBorder="1" applyAlignment="1" applyProtection="1">
      <alignment horizontal="center" vertical="center" wrapText="1"/>
    </xf>
    <xf numFmtId="0" fontId="6" fillId="3" borderId="15" xfId="0" applyFont="1" applyFill="1" applyBorder="1" applyAlignment="1" applyProtection="1">
      <alignment horizontal="center" vertical="center" wrapText="1"/>
    </xf>
    <xf numFmtId="0" fontId="6" fillId="3" borderId="16" xfId="0" applyFont="1" applyFill="1" applyBorder="1" applyAlignment="1" applyProtection="1">
      <alignment horizontal="center" vertical="center" wrapText="1"/>
    </xf>
    <xf numFmtId="0" fontId="6" fillId="3" borderId="18" xfId="0" applyFont="1" applyFill="1" applyBorder="1" applyAlignment="1" applyProtection="1">
      <alignment horizontal="center" vertical="center" wrapText="1"/>
    </xf>
    <xf numFmtId="0" fontId="6" fillId="3" borderId="0" xfId="0" applyFont="1" applyFill="1" applyBorder="1" applyAlignment="1" applyProtection="1">
      <alignment wrapText="1"/>
    </xf>
    <xf numFmtId="0" fontId="1" fillId="3" borderId="0" xfId="0" applyFont="1" applyFill="1" applyAlignment="1" applyProtection="1">
      <alignment horizontal="center" wrapText="1"/>
    </xf>
    <xf numFmtId="2" fontId="0" fillId="4" borderId="0" xfId="0" applyNumberFormat="1" applyFont="1" applyFill="1" applyAlignment="1" applyProtection="1">
      <alignment horizontal="center" vertical="center"/>
    </xf>
    <xf numFmtId="2" fontId="0" fillId="4" borderId="0" xfId="0" applyNumberFormat="1" applyFill="1" applyAlignment="1" applyProtection="1">
      <alignment horizontal="center" vertical="center"/>
    </xf>
    <xf numFmtId="0" fontId="0" fillId="2" borderId="19"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0" fillId="0" borderId="10" xfId="0" applyBorder="1" applyAlignment="1">
      <alignment horizontal="center" wrapText="1"/>
    </xf>
    <xf numFmtId="0" fontId="0" fillId="0" borderId="11" xfId="0" applyBorder="1" applyAlignment="1">
      <alignment horizontal="center" wrapText="1"/>
    </xf>
    <xf numFmtId="0" fontId="0" fillId="0" borderId="5" xfId="0" applyBorder="1" applyAlignment="1">
      <alignment horizontal="center" wrapText="1"/>
    </xf>
    <xf numFmtId="0" fontId="0" fillId="0" borderId="9" xfId="0" applyBorder="1" applyAlignment="1">
      <alignment horizontal="center" wrapText="1"/>
    </xf>
    <xf numFmtId="0" fontId="0" fillId="0" borderId="4" xfId="0" applyBorder="1" applyAlignment="1">
      <alignment horizontal="center" wrapText="1"/>
    </xf>
    <xf numFmtId="0" fontId="0" fillId="0" borderId="8" xfId="0" applyBorder="1" applyAlignment="1">
      <alignment horizontal="center" wrapText="1"/>
    </xf>
    <xf numFmtId="0" fontId="6" fillId="0" borderId="10" xfId="0" applyFont="1" applyBorder="1" applyAlignment="1">
      <alignment horizontal="center" wrapText="1"/>
    </xf>
    <xf numFmtId="0" fontId="6" fillId="0" borderId="0" xfId="0" applyFont="1" applyBorder="1" applyAlignment="1">
      <alignment horizontal="center" wrapText="1"/>
    </xf>
    <xf numFmtId="0" fontId="0" fillId="0" borderId="1" xfId="0" applyBorder="1" applyAlignment="1">
      <alignment horizontal="center" wrapText="1"/>
    </xf>
    <xf numFmtId="0" fontId="0" fillId="0" borderId="2" xfId="0" applyBorder="1" applyAlignment="1">
      <alignment horizontal="center" wrapText="1"/>
    </xf>
    <xf numFmtId="0" fontId="6" fillId="0" borderId="0" xfId="0" applyFont="1" applyFill="1" applyBorder="1" applyAlignment="1">
      <alignment vertical="center" wrapText="1"/>
    </xf>
    <xf numFmtId="0" fontId="6" fillId="0" borderId="7" xfId="0" applyFont="1" applyFill="1" applyBorder="1" applyAlignment="1">
      <alignment vertical="center" wrapText="1"/>
    </xf>
    <xf numFmtId="0" fontId="6" fillId="0" borderId="11" xfId="0" applyFont="1" applyFill="1" applyBorder="1" applyAlignment="1">
      <alignment vertical="center" wrapText="1"/>
    </xf>
    <xf numFmtId="0" fontId="6" fillId="0" borderId="9" xfId="0" applyFont="1" applyFill="1" applyBorder="1" applyAlignment="1">
      <alignment vertical="center" wrapText="1"/>
    </xf>
  </cellXfs>
  <cellStyles count="3">
    <cellStyle name="Komma" xfId="1" builtinId="3"/>
    <cellStyle name="Prozent" xfId="2" builtinId="5"/>
    <cellStyle name="Standard"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ADF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11"/>
  <sheetViews>
    <sheetView tabSelected="1" zoomScale="85" zoomScaleNormal="85" workbookViewId="0">
      <selection activeCell="B20" sqref="B20"/>
    </sheetView>
  </sheetViews>
  <sheetFormatPr baseColWidth="10" defaultColWidth="10.83203125" defaultRowHeight="16" x14ac:dyDescent="0.2"/>
  <cols>
    <col min="1" max="1" width="2" style="62" customWidth="1"/>
    <col min="2" max="2" width="25.5" style="62" customWidth="1"/>
    <col min="3" max="6" width="16.33203125" style="62" customWidth="1"/>
    <col min="7" max="7" width="7.6640625" style="62" customWidth="1"/>
    <col min="8" max="14" width="10.5" style="62" customWidth="1"/>
    <col min="15" max="15" width="13.1640625" style="62" customWidth="1"/>
    <col min="16" max="16" width="11.83203125" style="62" customWidth="1"/>
    <col min="17" max="17" width="2.33203125" style="62" customWidth="1"/>
    <col min="18" max="18" width="10.83203125" style="108"/>
    <col min="19" max="16384" width="10.83203125" style="103"/>
  </cols>
  <sheetData>
    <row r="1" spans="1:18" x14ac:dyDescent="0.2">
      <c r="A1" s="61"/>
      <c r="B1" s="61"/>
      <c r="C1" s="61"/>
      <c r="D1" s="61"/>
      <c r="E1" s="61"/>
      <c r="F1" s="61"/>
      <c r="G1" s="61"/>
      <c r="H1" s="61"/>
      <c r="I1" s="61"/>
      <c r="J1" s="61"/>
      <c r="K1" s="61"/>
      <c r="L1" s="61"/>
      <c r="M1" s="61"/>
      <c r="N1" s="61"/>
      <c r="O1" s="61"/>
      <c r="P1" s="61"/>
      <c r="Q1" s="61"/>
      <c r="R1" s="102"/>
    </row>
    <row r="2" spans="1:18" ht="24" x14ac:dyDescent="0.3">
      <c r="A2" s="61"/>
      <c r="B2" s="63" t="s">
        <v>4</v>
      </c>
      <c r="C2" s="61"/>
      <c r="D2" s="61"/>
      <c r="E2" s="61"/>
      <c r="F2" s="61"/>
      <c r="G2" s="61"/>
      <c r="H2" s="61"/>
      <c r="I2" s="61"/>
      <c r="J2" s="61"/>
      <c r="K2" s="61"/>
      <c r="L2" s="61"/>
      <c r="M2" s="61"/>
      <c r="N2" s="61"/>
      <c r="O2" s="61"/>
      <c r="P2" s="61"/>
      <c r="Q2" s="61"/>
      <c r="R2" s="102"/>
    </row>
    <row r="3" spans="1:18" x14ac:dyDescent="0.2">
      <c r="A3" s="64"/>
      <c r="B3" s="125" t="s">
        <v>126</v>
      </c>
      <c r="C3" s="61"/>
      <c r="D3" s="61"/>
      <c r="E3" s="61"/>
      <c r="F3" s="61"/>
      <c r="G3" s="61"/>
      <c r="H3" s="61"/>
      <c r="I3" s="61"/>
      <c r="J3" s="61"/>
      <c r="K3" s="61"/>
      <c r="L3" s="61"/>
      <c r="M3" s="61"/>
      <c r="N3" s="61"/>
      <c r="O3" s="61"/>
      <c r="P3" s="61"/>
      <c r="Q3" s="61"/>
      <c r="R3" s="102"/>
    </row>
    <row r="4" spans="1:18" x14ac:dyDescent="0.2">
      <c r="A4" s="65"/>
      <c r="B4" s="61"/>
      <c r="C4" s="61"/>
      <c r="D4" s="61"/>
      <c r="E4" s="61"/>
      <c r="F4" s="61"/>
      <c r="G4" s="61"/>
      <c r="H4" s="61"/>
      <c r="I4" s="61"/>
      <c r="J4" s="61"/>
      <c r="K4" s="61"/>
      <c r="L4" s="61"/>
      <c r="M4" s="61"/>
      <c r="N4" s="61"/>
      <c r="O4" s="61"/>
      <c r="P4" s="61"/>
      <c r="Q4" s="61"/>
      <c r="R4" s="102"/>
    </row>
    <row r="5" spans="1:18" s="105" customFormat="1" ht="21" x14ac:dyDescent="0.25">
      <c r="A5" s="66"/>
      <c r="B5" s="67" t="s">
        <v>5</v>
      </c>
      <c r="C5" s="68"/>
      <c r="D5" s="68"/>
      <c r="E5" s="68"/>
      <c r="F5" s="68"/>
      <c r="G5" s="68"/>
      <c r="H5" s="68"/>
      <c r="I5" s="68"/>
      <c r="J5" s="68"/>
      <c r="K5" s="68"/>
      <c r="L5" s="68"/>
      <c r="M5" s="68"/>
      <c r="N5" s="68"/>
      <c r="O5" s="68"/>
      <c r="P5" s="68"/>
      <c r="Q5" s="66"/>
      <c r="R5" s="104"/>
    </row>
    <row r="6" spans="1:18" ht="40" customHeight="1" x14ac:dyDescent="0.2">
      <c r="A6" s="61"/>
      <c r="B6" s="141" t="s">
        <v>7</v>
      </c>
      <c r="C6" s="141"/>
      <c r="D6" s="141"/>
      <c r="E6" s="141"/>
      <c r="F6" s="141"/>
      <c r="G6" s="141"/>
      <c r="H6" s="141"/>
      <c r="I6" s="141"/>
      <c r="J6" s="141"/>
      <c r="K6" s="141"/>
      <c r="L6" s="141"/>
      <c r="M6" s="141"/>
      <c r="N6" s="141"/>
      <c r="O6" s="141"/>
      <c r="P6" s="141"/>
      <c r="Q6" s="61"/>
      <c r="R6" s="102"/>
    </row>
    <row r="7" spans="1:18" x14ac:dyDescent="0.2">
      <c r="A7" s="61"/>
      <c r="B7" s="61" t="s">
        <v>8</v>
      </c>
      <c r="C7" s="61"/>
      <c r="D7" s="61"/>
      <c r="E7" s="61"/>
      <c r="F7" s="61"/>
      <c r="G7" s="61"/>
      <c r="H7" s="61"/>
      <c r="I7" s="61"/>
      <c r="J7" s="61"/>
      <c r="K7" s="61"/>
      <c r="L7" s="61"/>
      <c r="M7" s="61"/>
      <c r="N7" s="61"/>
      <c r="O7" s="61"/>
      <c r="P7" s="61"/>
      <c r="Q7" s="61"/>
      <c r="R7" s="102"/>
    </row>
    <row r="8" spans="1:18" x14ac:dyDescent="0.2">
      <c r="A8" s="61"/>
      <c r="B8" s="61" t="s">
        <v>9</v>
      </c>
      <c r="C8" s="61"/>
      <c r="D8" s="61"/>
      <c r="E8" s="61"/>
      <c r="F8" s="61"/>
      <c r="G8" s="61"/>
      <c r="H8" s="61"/>
      <c r="I8" s="61"/>
      <c r="J8" s="61"/>
      <c r="K8" s="61"/>
      <c r="L8" s="61"/>
      <c r="M8" s="61"/>
      <c r="N8" s="61"/>
      <c r="O8" s="61"/>
      <c r="P8" s="61"/>
      <c r="Q8" s="61"/>
      <c r="R8" s="102"/>
    </row>
    <row r="9" spans="1:18" x14ac:dyDescent="0.2">
      <c r="A9" s="61"/>
      <c r="B9" s="69" t="s">
        <v>10</v>
      </c>
      <c r="C9" s="61"/>
      <c r="D9" s="61"/>
      <c r="E9" s="61"/>
      <c r="F9" s="61"/>
      <c r="G9" s="61"/>
      <c r="H9" s="61"/>
      <c r="I9" s="61"/>
      <c r="J9" s="61"/>
      <c r="K9" s="61"/>
      <c r="L9" s="61"/>
      <c r="M9" s="61"/>
      <c r="N9" s="61"/>
      <c r="O9" s="61"/>
      <c r="P9" s="61"/>
      <c r="Q9" s="61"/>
      <c r="R9" s="102"/>
    </row>
    <row r="10" spans="1:18" x14ac:dyDescent="0.2">
      <c r="A10" s="61"/>
      <c r="B10" s="69" t="s">
        <v>11</v>
      </c>
      <c r="C10" s="61"/>
      <c r="D10" s="61"/>
      <c r="E10" s="61"/>
      <c r="F10" s="61"/>
      <c r="G10" s="61"/>
      <c r="H10" s="61"/>
      <c r="I10" s="61"/>
      <c r="J10" s="61"/>
      <c r="K10" s="61"/>
      <c r="L10" s="61"/>
      <c r="M10" s="61"/>
      <c r="N10" s="61"/>
      <c r="O10" s="61"/>
      <c r="P10" s="61"/>
      <c r="Q10" s="61"/>
      <c r="R10" s="102"/>
    </row>
    <row r="11" spans="1:18" x14ac:dyDescent="0.2">
      <c r="A11" s="61"/>
      <c r="B11" s="69" t="s">
        <v>12</v>
      </c>
      <c r="C11" s="61"/>
      <c r="D11" s="61"/>
      <c r="E11" s="61"/>
      <c r="F11" s="61"/>
      <c r="G11" s="61"/>
      <c r="H11" s="61"/>
      <c r="I11" s="61"/>
      <c r="J11" s="61"/>
      <c r="K11" s="61"/>
      <c r="L11" s="61"/>
      <c r="M11" s="61"/>
      <c r="N11" s="61"/>
      <c r="O11" s="61"/>
      <c r="P11" s="61"/>
      <c r="Q11" s="61"/>
      <c r="R11" s="102"/>
    </row>
    <row r="12" spans="1:18" x14ac:dyDescent="0.2">
      <c r="A12" s="61"/>
      <c r="B12" s="69" t="s">
        <v>13</v>
      </c>
      <c r="C12" s="61"/>
      <c r="D12" s="61"/>
      <c r="E12" s="61"/>
      <c r="F12" s="61"/>
      <c r="G12" s="61"/>
      <c r="H12" s="61"/>
      <c r="I12" s="61"/>
      <c r="J12" s="61"/>
      <c r="K12" s="61"/>
      <c r="L12" s="61"/>
      <c r="M12" s="61"/>
      <c r="N12" s="61"/>
      <c r="O12" s="61"/>
      <c r="P12" s="61"/>
      <c r="Q12" s="61"/>
      <c r="R12" s="102"/>
    </row>
    <row r="13" spans="1:18" x14ac:dyDescent="0.2">
      <c r="A13" s="61"/>
      <c r="B13" s="69" t="s">
        <v>14</v>
      </c>
      <c r="C13" s="61"/>
      <c r="D13" s="61"/>
      <c r="E13" s="61"/>
      <c r="F13" s="61"/>
      <c r="G13" s="61"/>
      <c r="H13" s="61"/>
      <c r="I13" s="61"/>
      <c r="J13" s="61"/>
      <c r="K13" s="61"/>
      <c r="L13" s="61"/>
      <c r="M13" s="61"/>
      <c r="N13" s="61"/>
      <c r="O13" s="61"/>
      <c r="P13" s="61"/>
      <c r="Q13" s="61"/>
      <c r="R13" s="102"/>
    </row>
    <row r="14" spans="1:18" x14ac:dyDescent="0.2">
      <c r="A14" s="61"/>
      <c r="B14" s="69" t="s">
        <v>15</v>
      </c>
      <c r="C14" s="61"/>
      <c r="D14" s="61"/>
      <c r="E14" s="61"/>
      <c r="F14" s="61"/>
      <c r="G14" s="61"/>
      <c r="H14" s="61"/>
      <c r="I14" s="61"/>
      <c r="J14" s="61"/>
      <c r="K14" s="61"/>
      <c r="L14" s="61"/>
      <c r="M14" s="61"/>
      <c r="N14" s="61"/>
      <c r="O14" s="61"/>
      <c r="P14" s="61"/>
      <c r="Q14" s="61"/>
      <c r="R14" s="102"/>
    </row>
    <row r="15" spans="1:18" x14ac:dyDescent="0.2">
      <c r="A15" s="65"/>
      <c r="B15" s="61"/>
      <c r="C15" s="61"/>
      <c r="D15" s="61"/>
      <c r="E15" s="61"/>
      <c r="F15" s="61"/>
      <c r="G15" s="61"/>
      <c r="H15" s="61"/>
      <c r="I15" s="61"/>
      <c r="J15" s="61"/>
      <c r="K15" s="61"/>
      <c r="L15" s="61"/>
      <c r="M15" s="61"/>
      <c r="N15" s="61"/>
      <c r="O15" s="61"/>
      <c r="P15" s="61"/>
      <c r="Q15" s="61"/>
      <c r="R15" s="102"/>
    </row>
    <row r="16" spans="1:18" ht="21" x14ac:dyDescent="0.25">
      <c r="A16" s="61"/>
      <c r="B16" s="67" t="s">
        <v>6</v>
      </c>
      <c r="C16" s="67"/>
      <c r="D16" s="67"/>
      <c r="E16" s="67"/>
      <c r="F16" s="67"/>
      <c r="G16" s="67"/>
      <c r="H16" s="67"/>
      <c r="I16" s="67"/>
      <c r="J16" s="67"/>
      <c r="K16" s="67"/>
      <c r="L16" s="67"/>
      <c r="M16" s="67"/>
      <c r="N16" s="67"/>
      <c r="O16" s="67"/>
      <c r="P16" s="67"/>
      <c r="Q16" s="61"/>
      <c r="R16" s="102"/>
    </row>
    <row r="17" spans="1:18" ht="10" customHeight="1" x14ac:dyDescent="0.2">
      <c r="A17" s="61"/>
      <c r="B17" s="61"/>
      <c r="C17" s="61"/>
      <c r="D17" s="61"/>
      <c r="E17" s="61"/>
      <c r="F17" s="61"/>
      <c r="G17" s="61"/>
      <c r="H17" s="61"/>
      <c r="I17" s="61"/>
      <c r="J17" s="61"/>
      <c r="K17" s="61"/>
      <c r="L17" s="61"/>
      <c r="M17" s="61"/>
      <c r="N17" s="61"/>
      <c r="O17" s="61"/>
      <c r="P17" s="61"/>
      <c r="Q17" s="61"/>
      <c r="R17" s="102"/>
    </row>
    <row r="18" spans="1:18" s="105" customFormat="1" ht="19" x14ac:dyDescent="0.25">
      <c r="A18" s="66"/>
      <c r="B18" s="70" t="s">
        <v>16</v>
      </c>
      <c r="C18" s="66"/>
      <c r="D18" s="66"/>
      <c r="E18" s="66"/>
      <c r="F18" s="66"/>
      <c r="G18" s="66"/>
      <c r="H18" s="66"/>
      <c r="I18" s="66"/>
      <c r="J18" s="66"/>
      <c r="K18" s="66"/>
      <c r="L18" s="66"/>
      <c r="M18" s="66"/>
      <c r="N18" s="66"/>
      <c r="O18" s="66"/>
      <c r="P18" s="66"/>
      <c r="Q18" s="66"/>
      <c r="R18" s="104"/>
    </row>
    <row r="19" spans="1:18" x14ac:dyDescent="0.2">
      <c r="A19" s="61"/>
      <c r="B19" s="61"/>
      <c r="C19" s="61"/>
      <c r="D19" s="61"/>
      <c r="E19" s="61"/>
      <c r="F19" s="61"/>
      <c r="G19" s="61"/>
      <c r="H19" s="61"/>
      <c r="I19" s="61"/>
      <c r="J19" s="61"/>
      <c r="K19" s="61"/>
      <c r="L19" s="61"/>
      <c r="M19" s="61"/>
      <c r="N19" s="61"/>
      <c r="O19" s="61"/>
      <c r="P19" s="61"/>
      <c r="Q19" s="61"/>
      <c r="R19" s="102"/>
    </row>
    <row r="20" spans="1:18" ht="20" customHeight="1" x14ac:dyDescent="0.2">
      <c r="A20" s="61"/>
      <c r="B20" s="99">
        <v>50</v>
      </c>
      <c r="C20" s="61" t="s">
        <v>18</v>
      </c>
      <c r="D20" s="61"/>
      <c r="E20" s="61"/>
      <c r="F20" s="99">
        <v>1</v>
      </c>
      <c r="G20" s="61" t="s">
        <v>20</v>
      </c>
      <c r="H20" s="61"/>
      <c r="I20" s="61"/>
      <c r="J20" s="61"/>
      <c r="K20" s="61"/>
      <c r="L20" s="100">
        <v>0.1</v>
      </c>
      <c r="M20" s="61" t="s">
        <v>36</v>
      </c>
      <c r="N20" s="61"/>
      <c r="O20" s="61"/>
      <c r="P20" s="61"/>
      <c r="Q20" s="61"/>
      <c r="R20" s="102"/>
    </row>
    <row r="21" spans="1:18" ht="20" customHeight="1" x14ac:dyDescent="0.2">
      <c r="A21" s="61"/>
      <c r="B21" s="87" t="str">
        <f>IF(Volumen&gt;2000,"Attention, très grand volume de la salle.","")</f>
        <v/>
      </c>
      <c r="C21" s="61"/>
      <c r="D21" s="61"/>
      <c r="E21" s="61"/>
      <c r="F21" s="109">
        <f>Volumen*F20/60</f>
        <v>0.83333333333333337</v>
      </c>
      <c r="G21" s="61" t="s">
        <v>19</v>
      </c>
      <c r="H21" s="61"/>
      <c r="I21" s="61"/>
      <c r="J21" s="61"/>
      <c r="K21" s="61"/>
      <c r="L21" s="71" t="str">
        <f>IF(L20&gt;0.375,"Perçu comme un courant d'air à des températures inférieures à 24 °C.",IF(L20&gt;0.25, "Souvent ressenti comme un courant d'air à des températures inférieures à 22°C.", IF(L20&gt;0.15,"Est souvent perçu comme un courant d'air à des températures inférieures à 20°C.","")))</f>
        <v/>
      </c>
      <c r="M21" s="61"/>
      <c r="N21" s="61"/>
      <c r="O21" s="61"/>
      <c r="P21" s="61"/>
      <c r="Q21" s="61"/>
      <c r="R21" s="102"/>
    </row>
    <row r="22" spans="1:18" ht="23" customHeight="1" x14ac:dyDescent="0.2">
      <c r="A22" s="61"/>
      <c r="B22" s="72"/>
      <c r="C22" s="61"/>
      <c r="D22" s="61"/>
      <c r="E22" s="61"/>
      <c r="F22" s="61"/>
      <c r="G22" s="61"/>
      <c r="H22" s="73"/>
      <c r="I22" s="61"/>
      <c r="J22" s="61"/>
      <c r="K22" s="61"/>
      <c r="L22" s="61"/>
      <c r="M22" s="61"/>
      <c r="N22" s="61"/>
      <c r="O22" s="61"/>
      <c r="P22" s="61"/>
      <c r="Q22" s="61"/>
      <c r="R22" s="102"/>
    </row>
    <row r="23" spans="1:18" ht="20" customHeight="1" x14ac:dyDescent="0.25">
      <c r="A23" s="61"/>
      <c r="B23" s="74" t="s">
        <v>17</v>
      </c>
      <c r="C23" s="74"/>
      <c r="D23" s="74"/>
      <c r="E23" s="74"/>
      <c r="F23" s="70"/>
      <c r="G23" s="70"/>
      <c r="H23" s="70"/>
      <c r="I23" s="70"/>
      <c r="J23" s="66"/>
      <c r="K23" s="66"/>
      <c r="L23" s="61"/>
      <c r="M23" s="61"/>
      <c r="N23" s="61"/>
      <c r="O23" s="61"/>
      <c r="P23" s="61"/>
      <c r="Q23" s="61"/>
      <c r="R23" s="102"/>
    </row>
    <row r="24" spans="1:18" ht="20" customHeight="1" x14ac:dyDescent="0.2">
      <c r="A24" s="61"/>
      <c r="B24" s="61"/>
      <c r="C24" s="61"/>
      <c r="D24" s="61"/>
      <c r="E24" s="61"/>
      <c r="F24" s="61"/>
      <c r="G24" s="61"/>
      <c r="H24" s="61"/>
      <c r="I24" s="61"/>
      <c r="J24" s="61"/>
      <c r="K24" s="61"/>
      <c r="L24" s="61"/>
      <c r="M24" s="61"/>
      <c r="N24" s="61"/>
      <c r="O24" s="61"/>
      <c r="P24" s="61"/>
      <c r="Q24" s="61"/>
      <c r="R24" s="102"/>
    </row>
    <row r="25" spans="1:18" ht="20" customHeight="1" x14ac:dyDescent="0.2">
      <c r="A25" s="61"/>
      <c r="B25" s="99">
        <v>60</v>
      </c>
      <c r="C25" s="61" t="s">
        <v>21</v>
      </c>
      <c r="D25" s="61"/>
      <c r="E25" s="61"/>
      <c r="F25" s="61"/>
      <c r="G25" s="61"/>
      <c r="H25" s="61"/>
      <c r="I25" s="61"/>
      <c r="J25" s="61"/>
      <c r="K25" s="61"/>
      <c r="L25" s="61"/>
      <c r="M25" s="61"/>
      <c r="N25" s="61"/>
      <c r="O25" s="61"/>
      <c r="P25" s="61"/>
      <c r="Q25" s="61"/>
      <c r="R25" s="102"/>
    </row>
    <row r="26" spans="1:18" ht="20" customHeight="1" x14ac:dyDescent="0.2">
      <c r="A26" s="61"/>
      <c r="B26" s="61"/>
      <c r="C26" s="61"/>
      <c r="D26" s="61"/>
      <c r="E26" s="61"/>
      <c r="F26" s="61"/>
      <c r="G26" s="61"/>
      <c r="H26" s="61"/>
      <c r="I26" s="61"/>
      <c r="J26" s="61"/>
      <c r="K26" s="61"/>
      <c r="L26" s="61"/>
      <c r="M26" s="61"/>
      <c r="N26" s="61"/>
      <c r="O26" s="61"/>
      <c r="P26" s="61"/>
      <c r="Q26" s="61"/>
      <c r="R26" s="102"/>
    </row>
    <row r="27" spans="1:18" ht="20" customHeight="1" x14ac:dyDescent="0.2">
      <c r="A27" s="61"/>
      <c r="B27" s="61"/>
      <c r="C27" s="75" t="s">
        <v>26</v>
      </c>
      <c r="D27" s="75"/>
      <c r="E27" s="76" t="s">
        <v>27</v>
      </c>
      <c r="F27" s="61"/>
      <c r="G27" s="61"/>
      <c r="H27" s="149" t="s">
        <v>35</v>
      </c>
      <c r="I27" s="149"/>
      <c r="J27" s="149"/>
      <c r="K27" s="61"/>
      <c r="L27" s="77" t="s">
        <v>34</v>
      </c>
      <c r="M27" s="61"/>
      <c r="N27" s="61"/>
      <c r="O27" s="61"/>
      <c r="P27" s="61"/>
      <c r="Q27" s="61"/>
      <c r="R27" s="102"/>
    </row>
    <row r="28" spans="1:18" ht="20" customHeight="1" x14ac:dyDescent="0.2">
      <c r="A28" s="61"/>
      <c r="B28" s="78"/>
      <c r="C28" s="78" t="s">
        <v>28</v>
      </c>
      <c r="D28" s="78"/>
      <c r="E28" s="78" t="s">
        <v>28</v>
      </c>
      <c r="F28" s="61"/>
      <c r="G28" s="61"/>
      <c r="H28" s="79" t="s">
        <v>29</v>
      </c>
      <c r="I28" s="79" t="s">
        <v>30</v>
      </c>
      <c r="J28" s="79" t="s">
        <v>31</v>
      </c>
      <c r="K28" s="80"/>
      <c r="L28" s="79" t="s">
        <v>32</v>
      </c>
      <c r="M28" s="79" t="s">
        <v>97</v>
      </c>
      <c r="N28" s="79" t="s">
        <v>33</v>
      </c>
      <c r="O28" s="61"/>
      <c r="P28" s="61"/>
      <c r="Q28" s="61"/>
      <c r="R28" s="102"/>
    </row>
    <row r="29" spans="1:18" ht="25" customHeight="1" x14ac:dyDescent="0.2">
      <c r="A29" s="61"/>
      <c r="B29" s="81" t="s">
        <v>22</v>
      </c>
      <c r="C29" s="126" t="s">
        <v>58</v>
      </c>
      <c r="D29" s="127"/>
      <c r="E29" s="154" t="s">
        <v>78</v>
      </c>
      <c r="F29" s="155"/>
      <c r="G29" s="82"/>
      <c r="H29" s="83">
        <v>1</v>
      </c>
      <c r="I29" s="101">
        <v>0</v>
      </c>
      <c r="J29" s="101">
        <v>0</v>
      </c>
      <c r="K29" s="84"/>
      <c r="L29" s="83">
        <v>1</v>
      </c>
      <c r="M29" s="101">
        <v>0</v>
      </c>
      <c r="N29" s="101">
        <v>0</v>
      </c>
      <c r="O29" s="85"/>
      <c r="P29" s="82"/>
      <c r="Q29" s="61"/>
      <c r="R29" s="102"/>
    </row>
    <row r="30" spans="1:18" ht="25" customHeight="1" x14ac:dyDescent="0.2">
      <c r="A30" s="61"/>
      <c r="B30" s="81" t="s">
        <v>23</v>
      </c>
      <c r="C30" s="126"/>
      <c r="D30" s="127"/>
      <c r="E30" s="154"/>
      <c r="F30" s="155"/>
      <c r="G30" s="82"/>
      <c r="H30" s="83">
        <f t="shared" ref="H30:H32" si="0">1-I30-J30</f>
        <v>1</v>
      </c>
      <c r="I30" s="101">
        <v>0</v>
      </c>
      <c r="J30" s="101">
        <v>0</v>
      </c>
      <c r="K30" s="84"/>
      <c r="L30" s="83">
        <f t="shared" ref="L30:L32" si="1">1-M30-N30</f>
        <v>1</v>
      </c>
      <c r="M30" s="101">
        <v>0</v>
      </c>
      <c r="N30" s="101">
        <v>0</v>
      </c>
      <c r="O30" s="86"/>
      <c r="P30" s="82"/>
      <c r="Q30" s="61"/>
      <c r="R30" s="102"/>
    </row>
    <row r="31" spans="1:18" ht="25" customHeight="1" x14ac:dyDescent="0.2">
      <c r="A31" s="61"/>
      <c r="B31" s="81" t="s">
        <v>24</v>
      </c>
      <c r="C31" s="126"/>
      <c r="D31" s="127"/>
      <c r="E31" s="154"/>
      <c r="F31" s="155"/>
      <c r="G31" s="82"/>
      <c r="H31" s="83">
        <f t="shared" si="0"/>
        <v>1</v>
      </c>
      <c r="I31" s="101">
        <v>0</v>
      </c>
      <c r="J31" s="101">
        <v>0</v>
      </c>
      <c r="K31" s="84"/>
      <c r="L31" s="83">
        <f t="shared" si="1"/>
        <v>1</v>
      </c>
      <c r="M31" s="101">
        <v>0</v>
      </c>
      <c r="N31" s="101">
        <v>0</v>
      </c>
      <c r="O31" s="86"/>
      <c r="P31" s="82"/>
      <c r="Q31" s="61"/>
      <c r="R31" s="102"/>
    </row>
    <row r="32" spans="1:18" ht="25" customHeight="1" x14ac:dyDescent="0.2">
      <c r="A32" s="61"/>
      <c r="B32" s="81" t="s">
        <v>25</v>
      </c>
      <c r="C32" s="126"/>
      <c r="D32" s="127"/>
      <c r="E32" s="154"/>
      <c r="F32" s="155"/>
      <c r="G32" s="82"/>
      <c r="H32" s="83">
        <f t="shared" si="0"/>
        <v>1</v>
      </c>
      <c r="I32" s="101">
        <v>0</v>
      </c>
      <c r="J32" s="101">
        <v>0</v>
      </c>
      <c r="K32" s="84"/>
      <c r="L32" s="83">
        <f t="shared" si="1"/>
        <v>1</v>
      </c>
      <c r="M32" s="101">
        <v>0</v>
      </c>
      <c r="N32" s="101">
        <v>0</v>
      </c>
      <c r="O32" s="86"/>
      <c r="P32" s="82"/>
      <c r="Q32" s="61"/>
      <c r="R32" s="102"/>
    </row>
    <row r="33" spans="1:18" ht="18" customHeight="1" x14ac:dyDescent="0.2">
      <c r="A33" s="61"/>
      <c r="B33" s="61"/>
      <c r="C33" s="61"/>
      <c r="D33" s="61"/>
      <c r="E33" s="87" t="str">
        <f>IF(AND(ISTEXT(C29)=ISTEXT(E29),ISTEXT(C30)=ISTEXT(E30),ISTEXT(C31)=ISTEXT(E31),ISTEXT(C32)=ISTEXT(E32)),"","Merci de définir le masque ET l'émetteur")</f>
        <v/>
      </c>
      <c r="F33" s="61"/>
      <c r="G33" s="61"/>
      <c r="H33" s="148" t="s">
        <v>124</v>
      </c>
      <c r="I33" s="148"/>
      <c r="J33" s="148"/>
      <c r="K33" s="61"/>
      <c r="L33" s="128" t="s">
        <v>37</v>
      </c>
      <c r="M33" s="128"/>
      <c r="N33" s="128"/>
      <c r="O33" s="128"/>
      <c r="P33" s="61"/>
      <c r="Q33" s="61"/>
      <c r="R33" s="102"/>
    </row>
    <row r="34" spans="1:18" ht="23" customHeight="1" x14ac:dyDescent="0.2">
      <c r="A34" s="61"/>
      <c r="B34" s="61"/>
      <c r="C34" s="61"/>
      <c r="D34" s="61"/>
      <c r="E34" s="61"/>
      <c r="F34" s="61"/>
      <c r="G34" s="61"/>
      <c r="H34" s="148"/>
      <c r="I34" s="148"/>
      <c r="J34" s="148"/>
      <c r="K34" s="61"/>
      <c r="L34" s="129"/>
      <c r="M34" s="129"/>
      <c r="N34" s="129"/>
      <c r="O34" s="129"/>
      <c r="P34" s="61"/>
      <c r="Q34" s="61"/>
      <c r="R34" s="102"/>
    </row>
    <row r="35" spans="1:18" ht="30" customHeight="1" x14ac:dyDescent="0.2">
      <c r="A35" s="61"/>
      <c r="B35" s="61"/>
      <c r="C35" s="61"/>
      <c r="D35" s="61"/>
      <c r="E35" s="61"/>
      <c r="F35" s="61"/>
      <c r="G35" s="61"/>
      <c r="H35" s="148"/>
      <c r="I35" s="148"/>
      <c r="J35" s="148"/>
      <c r="K35" s="61"/>
      <c r="L35" s="129"/>
      <c r="M35" s="129"/>
      <c r="N35" s="129"/>
      <c r="O35" s="129"/>
      <c r="P35" s="61"/>
      <c r="Q35" s="61"/>
      <c r="R35" s="102"/>
    </row>
    <row r="36" spans="1:18" ht="30" customHeight="1" x14ac:dyDescent="0.2">
      <c r="A36" s="61"/>
      <c r="B36" s="61"/>
      <c r="C36" s="61"/>
      <c r="D36" s="61"/>
      <c r="E36" s="61"/>
      <c r="F36" s="61"/>
      <c r="G36" s="61"/>
      <c r="H36" s="88"/>
      <c r="I36" s="88"/>
      <c r="J36" s="88"/>
      <c r="K36" s="61"/>
      <c r="L36" s="89"/>
      <c r="M36" s="89"/>
      <c r="N36" s="89"/>
      <c r="O36" s="89"/>
      <c r="P36" s="61"/>
      <c r="Q36" s="61"/>
      <c r="R36" s="102"/>
    </row>
    <row r="37" spans="1:18" ht="30" customHeight="1" x14ac:dyDescent="0.25">
      <c r="A37" s="61"/>
      <c r="B37" s="74" t="s">
        <v>38</v>
      </c>
      <c r="C37" s="61"/>
      <c r="D37" s="100">
        <v>500</v>
      </c>
      <c r="E37" s="61" t="s">
        <v>39</v>
      </c>
      <c r="F37" s="61"/>
      <c r="G37" s="61"/>
      <c r="H37" s="61"/>
      <c r="I37" s="61"/>
      <c r="J37" s="61"/>
      <c r="K37" s="61"/>
      <c r="L37" s="61"/>
      <c r="M37" s="88"/>
      <c r="N37" s="88"/>
      <c r="O37" s="88"/>
      <c r="P37" s="61"/>
      <c r="Q37" s="61"/>
      <c r="R37" s="102"/>
    </row>
    <row r="38" spans="1:18" x14ac:dyDescent="0.2">
      <c r="A38" s="65"/>
      <c r="B38" s="61"/>
      <c r="C38" s="61"/>
      <c r="D38" s="61"/>
      <c r="E38" s="61"/>
      <c r="F38" s="61"/>
      <c r="G38" s="61"/>
      <c r="H38" s="61"/>
      <c r="I38" s="61"/>
      <c r="J38" s="61"/>
      <c r="K38" s="61"/>
      <c r="L38" s="61"/>
      <c r="M38" s="61"/>
      <c r="N38" s="61"/>
      <c r="O38" s="61"/>
      <c r="P38" s="61"/>
      <c r="Q38" s="61"/>
      <c r="R38" s="102"/>
    </row>
    <row r="39" spans="1:18" s="107" customFormat="1" ht="21" x14ac:dyDescent="0.25">
      <c r="A39" s="90"/>
      <c r="B39" s="67" t="s">
        <v>40</v>
      </c>
      <c r="C39" s="67"/>
      <c r="D39" s="67"/>
      <c r="E39" s="67"/>
      <c r="F39" s="67"/>
      <c r="G39" s="67"/>
      <c r="H39" s="67"/>
      <c r="I39" s="67"/>
      <c r="J39" s="67"/>
      <c r="K39" s="67"/>
      <c r="L39" s="67"/>
      <c r="M39" s="67"/>
      <c r="N39" s="67"/>
      <c r="O39" s="67"/>
      <c r="P39" s="67"/>
      <c r="Q39" s="90"/>
      <c r="R39" s="106"/>
    </row>
    <row r="40" spans="1:18" s="107" customFormat="1" ht="8" customHeight="1" x14ac:dyDescent="0.25">
      <c r="A40" s="90"/>
      <c r="B40" s="91"/>
      <c r="C40" s="91"/>
      <c r="D40" s="91"/>
      <c r="E40" s="91"/>
      <c r="F40" s="91"/>
      <c r="G40" s="91"/>
      <c r="H40" s="91"/>
      <c r="I40" s="91"/>
      <c r="J40" s="91"/>
      <c r="K40" s="91"/>
      <c r="L40" s="91"/>
      <c r="M40" s="91"/>
      <c r="N40" s="91"/>
      <c r="O40" s="91"/>
      <c r="P40" s="91"/>
      <c r="Q40" s="90"/>
      <c r="R40" s="106"/>
    </row>
    <row r="41" spans="1:18" s="107" customFormat="1" ht="19" customHeight="1" x14ac:dyDescent="0.25">
      <c r="A41" s="90"/>
      <c r="B41" s="70" t="s">
        <v>41</v>
      </c>
      <c r="C41" s="61"/>
      <c r="D41" s="61"/>
      <c r="E41" s="61"/>
      <c r="F41" s="61"/>
      <c r="G41" s="61"/>
      <c r="H41" s="70" t="s">
        <v>43</v>
      </c>
      <c r="I41" s="61"/>
      <c r="J41" s="61"/>
      <c r="K41" s="61"/>
      <c r="L41" s="90"/>
      <c r="M41" s="90"/>
      <c r="N41" s="90"/>
      <c r="O41" s="90"/>
      <c r="P41" s="90"/>
      <c r="Q41" s="90"/>
      <c r="R41" s="106"/>
    </row>
    <row r="42" spans="1:18" x14ac:dyDescent="0.2">
      <c r="A42" s="61"/>
      <c r="B42" s="61"/>
      <c r="C42" s="61"/>
      <c r="D42" s="61"/>
      <c r="E42" s="61"/>
      <c r="F42" s="61"/>
      <c r="G42" s="61"/>
      <c r="H42" s="61"/>
      <c r="I42" s="61"/>
      <c r="J42" s="61"/>
      <c r="K42" s="61"/>
      <c r="L42" s="61"/>
      <c r="M42" s="61"/>
      <c r="N42" s="61"/>
      <c r="O42" s="61"/>
      <c r="P42" s="61"/>
      <c r="Q42" s="61"/>
      <c r="R42" s="102"/>
    </row>
    <row r="43" spans="1:18" ht="32.5" customHeight="1" x14ac:dyDescent="0.2">
      <c r="A43" s="61"/>
      <c r="B43" s="133" t="str">
        <f>"Concentration en virus après le départ des porteurs (après "&amp;B25&amp;" minutes)"</f>
        <v>Concentration en virus après le départ des porteurs (après 60 minutes)</v>
      </c>
      <c r="C43" s="133"/>
      <c r="D43" s="133"/>
      <c r="E43" s="114">
        <f>VLOOKUP(B25,Données!B51:C771,2)</f>
        <v>2802.3152666560691</v>
      </c>
      <c r="F43" s="116" t="s">
        <v>42</v>
      </c>
      <c r="G43" s="61"/>
      <c r="H43" s="132" t="str">
        <f>"Concentration en virus dans le champ proche après le départ des porteurs (après "&amp;B25&amp;" minutes)"</f>
        <v>Concentration en virus dans le champ proche après le départ des porteurs (après 60 minutes)</v>
      </c>
      <c r="I43" s="132"/>
      <c r="J43" s="132"/>
      <c r="K43" s="132"/>
      <c r="L43" s="132"/>
      <c r="M43" s="132"/>
      <c r="N43" s="150">
        <f>VLOOKUP(B25,Données!B51:J771,9)</f>
        <v>3151.1479209833033</v>
      </c>
      <c r="O43" s="150"/>
      <c r="P43" s="116" t="s">
        <v>42</v>
      </c>
      <c r="Q43" s="61"/>
      <c r="R43" s="102"/>
    </row>
    <row r="44" spans="1:18" ht="20" customHeight="1" x14ac:dyDescent="0.2">
      <c r="A44" s="61"/>
      <c r="B44" s="61"/>
      <c r="C44" s="61"/>
      <c r="D44" s="61"/>
      <c r="E44" s="92"/>
      <c r="F44" s="117"/>
      <c r="G44" s="61"/>
      <c r="H44" s="61"/>
      <c r="I44" s="61"/>
      <c r="J44" s="61"/>
      <c r="K44" s="61"/>
      <c r="L44" s="61"/>
      <c r="M44" s="61"/>
      <c r="N44" s="92"/>
      <c r="O44" s="93"/>
      <c r="P44" s="113"/>
      <c r="Q44" s="61"/>
      <c r="R44" s="102"/>
    </row>
    <row r="45" spans="1:18" ht="20" customHeight="1" x14ac:dyDescent="0.2">
      <c r="A45" s="61"/>
      <c r="B45" s="61" t="s">
        <v>45</v>
      </c>
      <c r="C45" s="94"/>
      <c r="D45" s="61"/>
      <c r="E45" s="115">
        <f>Quellstärke/(Volumen*Verlustrate)</f>
        <v>3485.0478520388738</v>
      </c>
      <c r="F45" s="116" t="s">
        <v>42</v>
      </c>
      <c r="G45" s="61"/>
      <c r="H45" s="61" t="s">
        <v>46</v>
      </c>
      <c r="I45" s="94"/>
      <c r="J45" s="61"/>
      <c r="K45" s="61"/>
      <c r="L45" s="61"/>
      <c r="M45" s="61"/>
      <c r="N45" s="151">
        <f>Quellstärke/(Verlustrate*Volumen)+Données!C32/INTERZONALFLOW</f>
        <v>3833.880506366108</v>
      </c>
      <c r="O45" s="151"/>
      <c r="P45" s="116" t="s">
        <v>42</v>
      </c>
      <c r="Q45" s="61"/>
      <c r="R45" s="102"/>
    </row>
    <row r="46" spans="1:18" x14ac:dyDescent="0.2">
      <c r="A46" s="61"/>
      <c r="B46" s="61"/>
      <c r="C46" s="61"/>
      <c r="D46" s="61"/>
      <c r="E46" s="61"/>
      <c r="F46" s="61"/>
      <c r="G46" s="61"/>
      <c r="H46" s="61"/>
      <c r="I46" s="61"/>
      <c r="J46" s="61"/>
      <c r="K46" s="61"/>
      <c r="L46" s="61"/>
      <c r="M46" s="61"/>
      <c r="N46" s="61"/>
      <c r="P46" s="61"/>
      <c r="Q46" s="61"/>
      <c r="R46" s="102"/>
    </row>
    <row r="47" spans="1:18" ht="19" x14ac:dyDescent="0.25">
      <c r="A47" s="61"/>
      <c r="B47" s="70" t="s">
        <v>47</v>
      </c>
      <c r="C47" s="61"/>
      <c r="D47" s="61"/>
      <c r="E47" s="61"/>
      <c r="F47" s="61"/>
      <c r="G47" s="61"/>
      <c r="H47" s="70" t="s">
        <v>44</v>
      </c>
      <c r="I47" s="61"/>
      <c r="J47" s="61"/>
      <c r="K47" s="61"/>
      <c r="L47" s="61"/>
      <c r="M47" s="61"/>
      <c r="N47" s="61"/>
      <c r="O47" s="61"/>
      <c r="P47" s="61"/>
      <c r="Q47" s="61"/>
      <c r="R47" s="102"/>
    </row>
    <row r="48" spans="1:18" x14ac:dyDescent="0.2">
      <c r="A48" s="61"/>
      <c r="B48" s="61"/>
      <c r="C48" s="61"/>
      <c r="D48" s="61"/>
      <c r="E48" s="61"/>
      <c r="F48" s="61"/>
      <c r="G48" s="61"/>
      <c r="H48" s="61"/>
      <c r="I48" s="61"/>
      <c r="J48" s="61"/>
      <c r="K48" s="61"/>
      <c r="L48" s="61"/>
      <c r="M48" s="61"/>
      <c r="N48" s="61"/>
      <c r="O48" s="61"/>
      <c r="P48" s="61"/>
      <c r="Q48" s="61"/>
      <c r="R48" s="102"/>
    </row>
    <row r="49" spans="1:18" x14ac:dyDescent="0.2">
      <c r="B49" s="62" t="s">
        <v>48</v>
      </c>
      <c r="D49" s="152" t="s">
        <v>58</v>
      </c>
      <c r="E49" s="153"/>
      <c r="F49" s="78" t="s">
        <v>28</v>
      </c>
      <c r="G49" s="61"/>
      <c r="H49" s="62" t="s">
        <v>48</v>
      </c>
      <c r="I49" s="61"/>
      <c r="L49" s="152" t="s">
        <v>58</v>
      </c>
      <c r="M49" s="153"/>
      <c r="N49" s="153"/>
      <c r="O49" s="78" t="s">
        <v>28</v>
      </c>
      <c r="P49" s="61"/>
      <c r="Q49" s="61"/>
      <c r="R49" s="102"/>
    </row>
    <row r="50" spans="1:18" x14ac:dyDescent="0.2">
      <c r="A50" s="61"/>
      <c r="B50" s="61"/>
      <c r="C50" s="61"/>
      <c r="D50" s="61"/>
      <c r="E50" s="61"/>
      <c r="F50" s="61"/>
      <c r="G50" s="61"/>
      <c r="H50" s="61"/>
      <c r="I50" s="61"/>
      <c r="J50" s="61"/>
      <c r="K50" s="61"/>
      <c r="L50" s="61"/>
      <c r="M50" s="61"/>
      <c r="N50" s="61"/>
      <c r="O50" s="61"/>
      <c r="P50" s="61"/>
      <c r="Q50" s="61"/>
      <c r="R50" s="102"/>
    </row>
    <row r="51" spans="1:18" ht="20" customHeight="1" x14ac:dyDescent="0.2">
      <c r="A51" s="61"/>
      <c r="B51" s="95"/>
      <c r="C51" s="143" t="str">
        <f>"Quantité de virus inhalés après "&amp;B25&amp;" minutes"</f>
        <v>Quantité de virus inhalés après 60 minutes</v>
      </c>
      <c r="D51" s="144"/>
      <c r="E51" s="142" t="str">
        <f>"Nombre de minutes jusqu'à l'inhalation de "&amp;kritViren&amp;" virus"</f>
        <v>Nombre de minutes jusqu'à l'inhalation de 500 virus</v>
      </c>
      <c r="F51" s="143"/>
      <c r="G51" s="61"/>
      <c r="H51" s="73"/>
      <c r="I51" s="73"/>
      <c r="J51" s="95"/>
      <c r="K51" s="142" t="str">
        <f>"Quantité de virus inhalés après "&amp;B25&amp;" minutes"</f>
        <v>Quantité de virus inhalés après 60 minutes</v>
      </c>
      <c r="L51" s="143"/>
      <c r="M51" s="144"/>
      <c r="N51" s="142" t="str">
        <f>"Nombre de minutes jusqu'à l'inhalation de "&amp;kritViren&amp;" virus"</f>
        <v>Nombre de minutes jusqu'à l'inhalation de 500 virus</v>
      </c>
      <c r="O51" s="143"/>
      <c r="P51" s="143"/>
      <c r="Q51" s="61"/>
      <c r="R51" s="102"/>
    </row>
    <row r="52" spans="1:18" ht="20" customHeight="1" x14ac:dyDescent="0.2">
      <c r="A52" s="61"/>
      <c r="B52" s="96" t="s">
        <v>49</v>
      </c>
      <c r="C52" s="146"/>
      <c r="D52" s="147"/>
      <c r="E52" s="145"/>
      <c r="F52" s="146"/>
      <c r="G52" s="97"/>
      <c r="H52" s="96" t="s">
        <v>49</v>
      </c>
      <c r="I52" s="98"/>
      <c r="J52" s="65"/>
      <c r="K52" s="145"/>
      <c r="L52" s="146"/>
      <c r="M52" s="147"/>
      <c r="N52" s="145"/>
      <c r="O52" s="146"/>
      <c r="P52" s="146"/>
      <c r="Q52" s="61"/>
      <c r="R52" s="102"/>
    </row>
    <row r="53" spans="1:18" ht="20" customHeight="1" x14ac:dyDescent="0.2">
      <c r="A53" s="61"/>
      <c r="B53" s="73" t="s">
        <v>50</v>
      </c>
      <c r="C53" s="130">
        <f>VLOOKUP(B25,Données!B50:F771,5)*(1-VLOOKUP($D$49,Données!$B$5:$D$13,3,FALSE))</f>
        <v>805.15081274699264</v>
      </c>
      <c r="D53" s="131"/>
      <c r="E53" s="138">
        <f>IF(VLOOKUP(kritViren/(1-VLOOKUP($D$49,Données!$B$5:$D$13,3,FALSE)),Données!F51:I771,4,TRUE)+1&gt;720,"&gt;12 heures",VLOOKUP(kritViren/(1-VLOOKUP($D$49,Données!$B$5:$D$13,3,FALSE)),Données!F51:I771,4,TRUE)+1)</f>
        <v>45</v>
      </c>
      <c r="F53" s="138"/>
      <c r="G53" s="97"/>
      <c r="H53" s="73" t="s">
        <v>50</v>
      </c>
      <c r="I53" s="73"/>
      <c r="J53" s="73"/>
      <c r="K53" s="118"/>
      <c r="L53" s="119">
        <f>VLOOKUP(B25,Données!I51:K771,3)*(1-VLOOKUP($L$49,Données!$B$5:$D$13,3,FALSE))</f>
        <v>962.12550639393203</v>
      </c>
      <c r="M53" s="120"/>
      <c r="N53" s="111"/>
      <c r="O53" s="111">
        <f>IF(VLOOKUP(kritViren/(1-VLOOKUP($L$49,Données!$B$5:$D$13,3,FALSE)),Données!K51:N771,4,TRUE)+1&gt;720,"&gt;12 heures",VLOOKUP(kritViren/(1-VLOOKUP($L$49,Données!$B$5:$D$13,3,FALSE)),Données!K51:N771,4,TRUE)+1)</f>
        <v>39</v>
      </c>
      <c r="P53" s="121"/>
      <c r="Q53" s="61"/>
      <c r="R53" s="102"/>
    </row>
    <row r="54" spans="1:18" x14ac:dyDescent="0.2">
      <c r="A54" s="61"/>
      <c r="B54" s="73" t="s">
        <v>51</v>
      </c>
      <c r="C54" s="134">
        <f>VLOOKUP(B25,Données!B50:G771,6)*(1-VLOOKUP($D$49,Données!$B$5:$D$13,3,FALSE))</f>
        <v>1610.3016254939853</v>
      </c>
      <c r="D54" s="135"/>
      <c r="E54" s="139">
        <f>IF(VLOOKUP(kritViren/(1-VLOOKUP($D$49,Données!$B$5:$D$13,3,FALSE)),Données!G51:I771,3,TRUE)+1&gt;720,"&gt;12 heures",VLOOKUP(kritViren/(1-VLOOKUP($D$49,Données!$B$5:$D$13,3,FALSE)),Données!G51:I771,3,TRUE)+1)</f>
        <v>30</v>
      </c>
      <c r="F54" s="139"/>
      <c r="G54" s="73"/>
      <c r="H54" s="73" t="s">
        <v>51</v>
      </c>
      <c r="I54" s="73"/>
      <c r="J54" s="61"/>
      <c r="K54" s="118"/>
      <c r="L54" s="119">
        <f>VLOOKUP(B25,Données!I51:L771,4)*(1-VLOOKUP($L$49,Données!$B$5:$D$13,3,FALSE))</f>
        <v>1924.2510127878641</v>
      </c>
      <c r="M54" s="120"/>
      <c r="N54" s="111"/>
      <c r="O54" s="111">
        <f>IF(VLOOKUP(kritViren/(1-VLOOKUP($L$49,Données!$B$5:$D$13,3,FALSE)),Données!L51:N771,3,TRUE)+1&gt;720,"&gt;12 heures",VLOOKUP(kritViren/(1-VLOOKUP($L$49,Données!$B$5:$D$13,3,FALSE)),Données!L51:N771,3,TRUE)+1)</f>
        <v>25</v>
      </c>
      <c r="P54" s="121"/>
      <c r="Q54" s="61"/>
      <c r="R54" s="102"/>
    </row>
    <row r="55" spans="1:18" x14ac:dyDescent="0.2">
      <c r="A55" s="61"/>
      <c r="B55" s="65" t="s">
        <v>52</v>
      </c>
      <c r="C55" s="136">
        <f>VLOOKUP(B25,Données!B50:H771,7)*(1-VLOOKUP($D$49,Données!$B$5:$D$13,3,FALSE))</f>
        <v>4830.9048764819563</v>
      </c>
      <c r="D55" s="137"/>
      <c r="E55" s="140">
        <f>IF(VLOOKUP(kritViren/(1-VLOOKUP($D$49,Données!$B$5:$D$13,3,FALSE)),Données!H51:I771,2,TRUE)+1&gt;720,"&gt;12 heures",VLOOKUP(kritViren/(1-VLOOKUP($D$49,Données!$B$5:$D$13,3,FALSE)),Données!H51:I771,2,TRUE)+1)</f>
        <v>16</v>
      </c>
      <c r="F55" s="140"/>
      <c r="G55" s="73"/>
      <c r="H55" s="65" t="s">
        <v>52</v>
      </c>
      <c r="I55" s="65"/>
      <c r="J55" s="65"/>
      <c r="K55" s="122"/>
      <c r="L55" s="123">
        <f>VLOOKUP(B25,Données!I51:M771,5)*(1-VLOOKUP($L$49,Données!$B$5:$D$13,3,FALSE))</f>
        <v>5772.7530383635931</v>
      </c>
      <c r="M55" s="124"/>
      <c r="N55" s="112"/>
      <c r="O55" s="112">
        <f>IF(VLOOKUP(kritViren/(1-VLOOKUP($L$49,Données!$B$5:$D$13,3,FALSE)),Données!M51:N771,2,TRUE)+1&gt;720,"&gt;12 heures",VLOOKUP(kritViren/(1-VLOOKUP($L$49,Données!$B$5:$D$13,3,FALSE)),Données!M51:N771,2,TRUE)+1)</f>
        <v>13</v>
      </c>
      <c r="P55" s="112"/>
      <c r="Q55" s="61"/>
      <c r="R55" s="102"/>
    </row>
    <row r="56" spans="1:18" x14ac:dyDescent="0.2">
      <c r="A56" s="61"/>
      <c r="B56" s="61"/>
      <c r="C56" s="61"/>
      <c r="D56" s="61"/>
      <c r="E56" s="61"/>
      <c r="F56" s="61"/>
      <c r="G56" s="61"/>
      <c r="H56" s="61"/>
      <c r="I56" s="61"/>
      <c r="J56" s="61"/>
      <c r="K56" s="61"/>
      <c r="L56" s="61"/>
      <c r="M56" s="61"/>
      <c r="N56" s="61"/>
      <c r="O56" s="61"/>
      <c r="P56" s="61"/>
      <c r="Q56" s="61"/>
      <c r="R56" s="102"/>
    </row>
    <row r="57" spans="1:18" x14ac:dyDescent="0.2">
      <c r="A57" s="61"/>
      <c r="B57" s="61"/>
      <c r="C57" s="61"/>
      <c r="D57" s="61"/>
      <c r="E57" s="61"/>
      <c r="F57" s="61"/>
      <c r="G57" s="61"/>
      <c r="H57" s="61"/>
      <c r="I57" s="61"/>
      <c r="J57" s="61"/>
      <c r="K57" s="61"/>
      <c r="L57" s="61"/>
      <c r="M57" s="61"/>
      <c r="N57" s="61"/>
      <c r="O57" s="61"/>
      <c r="P57" s="61"/>
      <c r="Q57" s="61"/>
      <c r="R57" s="102"/>
    </row>
    <row r="58" spans="1:18" x14ac:dyDescent="0.2">
      <c r="A58" s="61"/>
      <c r="B58" s="61"/>
      <c r="C58" s="61"/>
      <c r="D58" s="61"/>
      <c r="E58" s="61"/>
      <c r="F58" s="61"/>
      <c r="G58" s="61"/>
      <c r="H58" s="61"/>
      <c r="I58" s="61"/>
      <c r="J58" s="61"/>
      <c r="K58" s="61"/>
      <c r="L58" s="61"/>
      <c r="M58" s="61"/>
      <c r="N58" s="61"/>
      <c r="O58" s="61"/>
      <c r="P58" s="61"/>
      <c r="Q58" s="61"/>
      <c r="R58" s="102"/>
    </row>
    <row r="59" spans="1:18" x14ac:dyDescent="0.2">
      <c r="A59" s="61"/>
      <c r="B59" s="61"/>
      <c r="C59" s="61"/>
      <c r="D59" s="61"/>
      <c r="E59" s="61"/>
      <c r="F59" s="61"/>
      <c r="G59" s="61"/>
      <c r="H59" s="61"/>
      <c r="I59" s="61"/>
      <c r="J59" s="61"/>
      <c r="K59" s="61"/>
      <c r="L59" s="61"/>
      <c r="M59" s="61"/>
      <c r="N59" s="61"/>
      <c r="O59" s="61"/>
      <c r="P59" s="61"/>
      <c r="Q59" s="61"/>
      <c r="R59" s="102"/>
    </row>
    <row r="60" spans="1:18" x14ac:dyDescent="0.2">
      <c r="A60" s="61"/>
      <c r="B60" s="61"/>
      <c r="C60" s="61"/>
      <c r="D60" s="61"/>
      <c r="E60" s="61"/>
      <c r="F60" s="61"/>
      <c r="G60" s="61"/>
      <c r="H60" s="61"/>
      <c r="I60" s="61"/>
      <c r="J60" s="61"/>
      <c r="K60" s="61"/>
      <c r="L60" s="61"/>
      <c r="M60" s="61"/>
      <c r="N60" s="61"/>
      <c r="O60" s="61"/>
      <c r="P60" s="61"/>
      <c r="Q60" s="61"/>
      <c r="R60" s="102"/>
    </row>
    <row r="61" spans="1:18" x14ac:dyDescent="0.2">
      <c r="A61" s="61"/>
      <c r="B61" s="61"/>
      <c r="C61" s="61"/>
      <c r="D61" s="61"/>
      <c r="E61" s="61"/>
      <c r="F61" s="61"/>
      <c r="G61" s="61"/>
      <c r="H61" s="61"/>
      <c r="I61" s="61"/>
      <c r="J61" s="61"/>
      <c r="K61" s="61"/>
      <c r="L61" s="61"/>
      <c r="M61" s="61"/>
      <c r="N61" s="61"/>
      <c r="O61" s="61"/>
      <c r="P61" s="61"/>
      <c r="Q61" s="61"/>
      <c r="R61" s="102"/>
    </row>
    <row r="62" spans="1:18" x14ac:dyDescent="0.2">
      <c r="A62" s="61"/>
      <c r="B62" s="61"/>
      <c r="C62" s="61"/>
      <c r="D62" s="61"/>
      <c r="E62" s="61"/>
      <c r="F62" s="61"/>
      <c r="G62" s="61"/>
      <c r="H62" s="61"/>
      <c r="I62" s="61"/>
      <c r="J62" s="61"/>
      <c r="K62" s="61"/>
      <c r="L62" s="61"/>
      <c r="M62" s="61"/>
      <c r="N62" s="61"/>
      <c r="O62" s="61"/>
      <c r="P62" s="61"/>
      <c r="Q62" s="61"/>
      <c r="R62" s="102"/>
    </row>
    <row r="63" spans="1:18" x14ac:dyDescent="0.2">
      <c r="A63" s="61"/>
      <c r="B63" s="61"/>
      <c r="C63" s="61"/>
      <c r="D63" s="61"/>
      <c r="E63" s="61"/>
      <c r="F63" s="61"/>
      <c r="G63" s="61"/>
      <c r="H63" s="61"/>
      <c r="I63" s="61"/>
      <c r="J63" s="61"/>
      <c r="K63" s="61"/>
      <c r="L63" s="61"/>
      <c r="M63" s="61"/>
      <c r="N63" s="61"/>
      <c r="O63" s="61"/>
      <c r="P63" s="61"/>
      <c r="Q63" s="61"/>
      <c r="R63" s="102"/>
    </row>
    <row r="64" spans="1:18" x14ac:dyDescent="0.2">
      <c r="A64" s="61"/>
      <c r="B64" s="61"/>
      <c r="C64" s="61"/>
      <c r="D64" s="61"/>
      <c r="E64" s="61"/>
      <c r="F64" s="61"/>
      <c r="G64" s="61"/>
      <c r="H64" s="61"/>
      <c r="I64" s="61"/>
      <c r="J64" s="61"/>
      <c r="K64" s="61"/>
      <c r="L64" s="61"/>
      <c r="M64" s="61"/>
      <c r="N64" s="61"/>
      <c r="O64" s="61"/>
      <c r="P64" s="61"/>
      <c r="Q64" s="61"/>
      <c r="R64" s="102"/>
    </row>
    <row r="65" spans="1:18" x14ac:dyDescent="0.2">
      <c r="A65" s="61"/>
      <c r="B65" s="61"/>
      <c r="C65" s="61"/>
      <c r="D65" s="61"/>
      <c r="E65" s="61"/>
      <c r="F65" s="61"/>
      <c r="G65" s="61"/>
      <c r="H65" s="61"/>
      <c r="I65" s="61"/>
      <c r="J65" s="61"/>
      <c r="K65" s="61"/>
      <c r="L65" s="61"/>
      <c r="M65" s="61"/>
      <c r="N65" s="61"/>
      <c r="O65" s="61"/>
      <c r="P65" s="61"/>
      <c r="Q65" s="61"/>
      <c r="R65" s="102"/>
    </row>
    <row r="66" spans="1:18" x14ac:dyDescent="0.2">
      <c r="A66" s="61"/>
      <c r="B66" s="61"/>
      <c r="C66" s="61"/>
      <c r="D66" s="61"/>
      <c r="E66" s="61"/>
      <c r="F66" s="61"/>
      <c r="G66" s="61"/>
      <c r="H66" s="61"/>
      <c r="I66" s="61"/>
      <c r="J66" s="61"/>
      <c r="K66" s="61"/>
      <c r="L66" s="61"/>
      <c r="M66" s="61"/>
      <c r="N66" s="61"/>
      <c r="O66" s="61"/>
      <c r="P66" s="61"/>
      <c r="Q66" s="61"/>
      <c r="R66" s="102"/>
    </row>
    <row r="67" spans="1:18" x14ac:dyDescent="0.2">
      <c r="A67" s="61"/>
      <c r="B67" s="61"/>
      <c r="C67" s="61"/>
      <c r="D67" s="61"/>
      <c r="E67" s="61"/>
      <c r="F67" s="61"/>
      <c r="G67" s="61"/>
      <c r="H67" s="61"/>
      <c r="I67" s="61"/>
      <c r="J67" s="61"/>
      <c r="K67" s="61"/>
      <c r="L67" s="61"/>
      <c r="M67" s="61"/>
      <c r="N67" s="61"/>
      <c r="O67" s="61"/>
      <c r="P67" s="61"/>
      <c r="Q67" s="61"/>
      <c r="R67" s="102"/>
    </row>
    <row r="68" spans="1:18" x14ac:dyDescent="0.2">
      <c r="A68" s="61"/>
      <c r="B68" s="61"/>
      <c r="C68" s="61"/>
      <c r="D68" s="61"/>
      <c r="E68" s="61"/>
      <c r="F68" s="61"/>
      <c r="G68" s="61"/>
      <c r="H68" s="61"/>
      <c r="I68" s="61"/>
      <c r="J68" s="61"/>
      <c r="K68" s="61"/>
      <c r="L68" s="61"/>
      <c r="M68" s="61"/>
      <c r="N68" s="61"/>
      <c r="O68" s="61"/>
      <c r="P68" s="61"/>
      <c r="Q68" s="61"/>
      <c r="R68" s="102"/>
    </row>
    <row r="69" spans="1:18" x14ac:dyDescent="0.2">
      <c r="A69" s="61"/>
      <c r="B69" s="61"/>
      <c r="C69" s="61"/>
      <c r="D69" s="61"/>
      <c r="E69" s="61"/>
      <c r="F69" s="61"/>
      <c r="G69" s="61"/>
      <c r="H69" s="61"/>
      <c r="I69" s="61"/>
      <c r="J69" s="61"/>
      <c r="K69" s="61"/>
      <c r="L69" s="61"/>
      <c r="M69" s="61"/>
      <c r="N69" s="61"/>
      <c r="O69" s="61"/>
      <c r="P69" s="61"/>
      <c r="Q69" s="61"/>
      <c r="R69" s="102"/>
    </row>
    <row r="70" spans="1:18" x14ac:dyDescent="0.2">
      <c r="A70" s="61"/>
      <c r="B70" s="61"/>
      <c r="C70" s="61"/>
      <c r="D70" s="61"/>
      <c r="E70" s="61"/>
      <c r="F70" s="61"/>
      <c r="G70" s="61"/>
      <c r="H70" s="61"/>
      <c r="I70" s="61"/>
      <c r="J70" s="61"/>
      <c r="K70" s="61"/>
      <c r="L70" s="61"/>
      <c r="M70" s="61"/>
      <c r="N70" s="61"/>
      <c r="O70" s="61"/>
      <c r="P70" s="61"/>
      <c r="Q70" s="61"/>
      <c r="R70" s="102"/>
    </row>
    <row r="71" spans="1:18" x14ac:dyDescent="0.2">
      <c r="A71" s="61"/>
      <c r="B71" s="61"/>
      <c r="C71" s="61"/>
      <c r="D71" s="61"/>
      <c r="E71" s="61"/>
      <c r="F71" s="61"/>
      <c r="G71" s="61"/>
      <c r="H71" s="61"/>
      <c r="I71" s="61"/>
      <c r="J71" s="61"/>
      <c r="K71" s="61"/>
      <c r="L71" s="61"/>
      <c r="M71" s="61"/>
      <c r="N71" s="61"/>
      <c r="O71" s="61"/>
      <c r="P71" s="61"/>
      <c r="Q71" s="61"/>
      <c r="R71" s="102"/>
    </row>
    <row r="72" spans="1:18" x14ac:dyDescent="0.2">
      <c r="A72" s="61"/>
      <c r="B72" s="61"/>
      <c r="C72" s="61"/>
      <c r="D72" s="61"/>
      <c r="E72" s="61"/>
      <c r="F72" s="61"/>
      <c r="G72" s="61"/>
      <c r="H72" s="61"/>
      <c r="I72" s="61"/>
      <c r="J72" s="61"/>
      <c r="K72" s="61"/>
      <c r="L72" s="61"/>
      <c r="M72" s="61"/>
      <c r="N72" s="61"/>
      <c r="O72" s="61"/>
      <c r="P72" s="61"/>
      <c r="Q72" s="61"/>
      <c r="R72" s="102"/>
    </row>
    <row r="73" spans="1:18" x14ac:dyDescent="0.2">
      <c r="A73" s="61"/>
      <c r="B73" s="61"/>
      <c r="C73" s="61"/>
      <c r="D73" s="61"/>
      <c r="E73" s="61"/>
      <c r="F73" s="61"/>
      <c r="G73" s="61"/>
      <c r="H73" s="61"/>
      <c r="I73" s="61"/>
      <c r="J73" s="61"/>
      <c r="K73" s="61"/>
      <c r="L73" s="61"/>
      <c r="M73" s="61"/>
      <c r="N73" s="61"/>
      <c r="O73" s="61"/>
      <c r="P73" s="61"/>
      <c r="Q73" s="61"/>
      <c r="R73" s="102"/>
    </row>
    <row r="74" spans="1:18" x14ac:dyDescent="0.2">
      <c r="A74" s="61"/>
      <c r="B74" s="61"/>
      <c r="C74" s="61"/>
      <c r="D74" s="61"/>
      <c r="E74" s="61"/>
      <c r="F74" s="61"/>
      <c r="G74" s="61"/>
      <c r="H74" s="61"/>
      <c r="I74" s="61"/>
      <c r="J74" s="61"/>
      <c r="K74" s="61"/>
      <c r="L74" s="61"/>
      <c r="M74" s="61"/>
      <c r="N74" s="61"/>
      <c r="O74" s="61"/>
      <c r="P74" s="61"/>
      <c r="Q74" s="61"/>
      <c r="R74" s="102"/>
    </row>
    <row r="75" spans="1:18" x14ac:dyDescent="0.2">
      <c r="A75" s="61"/>
      <c r="B75" s="61"/>
      <c r="C75" s="61"/>
      <c r="D75" s="61"/>
      <c r="E75" s="61"/>
      <c r="F75" s="61"/>
      <c r="G75" s="61"/>
      <c r="H75" s="61"/>
      <c r="I75" s="61"/>
      <c r="J75" s="61"/>
      <c r="K75" s="61"/>
      <c r="L75" s="61"/>
      <c r="M75" s="61"/>
      <c r="N75" s="61"/>
      <c r="O75" s="61"/>
      <c r="P75" s="61"/>
      <c r="Q75" s="61"/>
      <c r="R75" s="102"/>
    </row>
    <row r="76" spans="1:18" x14ac:dyDescent="0.2">
      <c r="A76" s="61"/>
      <c r="B76" s="61"/>
      <c r="C76" s="61"/>
      <c r="D76" s="61"/>
      <c r="E76" s="61"/>
      <c r="F76" s="61"/>
      <c r="G76" s="61"/>
      <c r="H76" s="61"/>
      <c r="I76" s="61"/>
      <c r="J76" s="61"/>
      <c r="K76" s="61"/>
      <c r="L76" s="61"/>
      <c r="M76" s="61"/>
      <c r="N76" s="61"/>
      <c r="O76" s="61"/>
      <c r="P76" s="61"/>
      <c r="Q76" s="61"/>
      <c r="R76" s="102"/>
    </row>
    <row r="77" spans="1:18" x14ac:dyDescent="0.2">
      <c r="A77" s="61"/>
      <c r="B77" s="61"/>
      <c r="C77" s="61"/>
      <c r="D77" s="61"/>
      <c r="E77" s="61"/>
      <c r="F77" s="61"/>
      <c r="G77" s="61"/>
      <c r="H77" s="61"/>
      <c r="I77" s="61"/>
      <c r="J77" s="61"/>
      <c r="K77" s="61"/>
      <c r="L77" s="61"/>
      <c r="M77" s="61"/>
      <c r="N77" s="61"/>
      <c r="O77" s="61"/>
      <c r="P77" s="61"/>
      <c r="Q77" s="61"/>
      <c r="R77" s="102"/>
    </row>
    <row r="78" spans="1:18" x14ac:dyDescent="0.2">
      <c r="A78" s="61"/>
      <c r="B78" s="61"/>
      <c r="C78" s="61"/>
      <c r="D78" s="61"/>
      <c r="E78" s="61"/>
      <c r="F78" s="61"/>
      <c r="G78" s="61"/>
      <c r="H78" s="61"/>
      <c r="I78" s="61"/>
      <c r="J78" s="61"/>
      <c r="K78" s="61"/>
      <c r="L78" s="61"/>
      <c r="M78" s="61"/>
      <c r="N78" s="61"/>
      <c r="O78" s="61"/>
      <c r="P78" s="61"/>
      <c r="Q78" s="61"/>
      <c r="R78" s="102"/>
    </row>
    <row r="79" spans="1:18" x14ac:dyDescent="0.2">
      <c r="A79" s="61"/>
      <c r="B79" s="61"/>
      <c r="C79" s="61"/>
      <c r="D79" s="61"/>
      <c r="E79" s="61"/>
      <c r="F79" s="61"/>
      <c r="G79" s="61"/>
      <c r="H79" s="61"/>
      <c r="I79" s="61"/>
      <c r="J79" s="61"/>
      <c r="K79" s="61"/>
      <c r="L79" s="61"/>
      <c r="M79" s="61"/>
      <c r="N79" s="61"/>
      <c r="O79" s="61"/>
      <c r="P79" s="61"/>
      <c r="Q79" s="61"/>
      <c r="R79" s="102"/>
    </row>
    <row r="80" spans="1:18" x14ac:dyDescent="0.2">
      <c r="A80" s="61"/>
      <c r="B80" s="61"/>
      <c r="C80" s="61"/>
      <c r="D80" s="61"/>
      <c r="E80" s="61"/>
      <c r="F80" s="61"/>
      <c r="G80" s="61"/>
      <c r="H80" s="61"/>
      <c r="I80" s="61"/>
      <c r="J80" s="61"/>
      <c r="K80" s="61"/>
      <c r="L80" s="61"/>
      <c r="M80" s="61"/>
      <c r="N80" s="61"/>
      <c r="O80" s="61"/>
      <c r="P80" s="61"/>
      <c r="Q80" s="61"/>
      <c r="R80" s="102"/>
    </row>
    <row r="81" spans="1:18" x14ac:dyDescent="0.2">
      <c r="A81" s="61"/>
      <c r="B81" s="61"/>
      <c r="C81" s="61"/>
      <c r="D81" s="61"/>
      <c r="E81" s="61"/>
      <c r="F81" s="61"/>
      <c r="G81" s="61"/>
      <c r="H81" s="61"/>
      <c r="I81" s="61"/>
      <c r="J81" s="61"/>
      <c r="K81" s="61"/>
      <c r="L81" s="61"/>
      <c r="M81" s="61"/>
      <c r="N81" s="61"/>
      <c r="O81" s="61"/>
      <c r="P81" s="61"/>
      <c r="Q81" s="61"/>
      <c r="R81" s="102"/>
    </row>
    <row r="82" spans="1:18" x14ac:dyDescent="0.2">
      <c r="A82" s="61"/>
      <c r="B82" s="61"/>
      <c r="C82" s="61"/>
      <c r="D82" s="61"/>
      <c r="E82" s="61"/>
      <c r="F82" s="61"/>
      <c r="G82" s="61"/>
      <c r="H82" s="61"/>
      <c r="I82" s="61"/>
      <c r="J82" s="61"/>
      <c r="K82" s="61"/>
      <c r="L82" s="61"/>
      <c r="M82" s="61"/>
      <c r="N82" s="61"/>
      <c r="O82" s="61"/>
      <c r="P82" s="61"/>
      <c r="Q82" s="61"/>
      <c r="R82" s="102"/>
    </row>
    <row r="83" spans="1:18" x14ac:dyDescent="0.2">
      <c r="A83" s="61"/>
      <c r="B83" s="61"/>
      <c r="C83" s="61"/>
      <c r="D83" s="61"/>
      <c r="E83" s="61"/>
      <c r="F83" s="61"/>
      <c r="G83" s="61"/>
      <c r="H83" s="61"/>
      <c r="I83" s="61"/>
      <c r="J83" s="61"/>
      <c r="K83" s="61"/>
      <c r="L83" s="61"/>
      <c r="M83" s="61"/>
      <c r="N83" s="61"/>
      <c r="O83" s="61"/>
      <c r="P83" s="61"/>
      <c r="Q83" s="61"/>
      <c r="R83" s="102"/>
    </row>
    <row r="84" spans="1:18" x14ac:dyDescent="0.2">
      <c r="A84" s="61"/>
      <c r="B84" s="61"/>
      <c r="C84" s="61"/>
      <c r="D84" s="61"/>
      <c r="E84" s="61"/>
      <c r="F84" s="61"/>
      <c r="G84" s="61"/>
      <c r="H84" s="61"/>
      <c r="I84" s="61"/>
      <c r="J84" s="61"/>
      <c r="K84" s="61"/>
      <c r="L84" s="61"/>
      <c r="M84" s="61"/>
      <c r="N84" s="61"/>
      <c r="O84" s="61"/>
      <c r="P84" s="61"/>
      <c r="Q84" s="61"/>
      <c r="R84" s="102"/>
    </row>
    <row r="85" spans="1:18" x14ac:dyDescent="0.2">
      <c r="A85" s="61"/>
      <c r="B85" s="61"/>
      <c r="C85" s="61"/>
      <c r="D85" s="61"/>
      <c r="E85" s="61"/>
      <c r="F85" s="61"/>
      <c r="G85" s="61"/>
      <c r="H85" s="61"/>
      <c r="I85" s="61"/>
      <c r="J85" s="61"/>
      <c r="K85" s="61"/>
      <c r="L85" s="61"/>
      <c r="M85" s="61"/>
      <c r="N85" s="61"/>
      <c r="O85" s="61"/>
      <c r="P85" s="61"/>
      <c r="Q85" s="61"/>
      <c r="R85" s="102"/>
    </row>
    <row r="86" spans="1:18" x14ac:dyDescent="0.2">
      <c r="A86" s="61"/>
      <c r="B86" s="61"/>
      <c r="C86" s="61"/>
      <c r="D86" s="61"/>
      <c r="E86" s="61"/>
      <c r="F86" s="61"/>
      <c r="G86" s="61"/>
      <c r="H86" s="61"/>
      <c r="I86" s="61"/>
      <c r="J86" s="61"/>
      <c r="K86" s="61"/>
      <c r="L86" s="61"/>
      <c r="M86" s="61"/>
      <c r="N86" s="61"/>
      <c r="O86" s="61"/>
      <c r="P86" s="61"/>
      <c r="Q86" s="61"/>
      <c r="R86" s="102"/>
    </row>
    <row r="87" spans="1:18" x14ac:dyDescent="0.2">
      <c r="A87" s="61"/>
      <c r="B87" s="61"/>
      <c r="C87" s="61"/>
      <c r="D87" s="61"/>
      <c r="E87" s="61"/>
      <c r="F87" s="61"/>
      <c r="G87" s="61"/>
      <c r="H87" s="61"/>
      <c r="I87" s="61"/>
      <c r="J87" s="61"/>
      <c r="K87" s="61"/>
      <c r="L87" s="61"/>
      <c r="M87" s="61"/>
      <c r="N87" s="61"/>
      <c r="O87" s="61"/>
      <c r="P87" s="61"/>
      <c r="Q87" s="61"/>
      <c r="R87" s="102"/>
    </row>
    <row r="88" spans="1:18" x14ac:dyDescent="0.2">
      <c r="A88" s="61"/>
      <c r="B88" s="61"/>
      <c r="C88" s="61"/>
      <c r="D88" s="61"/>
      <c r="E88" s="61"/>
      <c r="F88" s="61"/>
      <c r="G88" s="61"/>
      <c r="H88" s="61"/>
      <c r="I88" s="61"/>
      <c r="J88" s="61"/>
      <c r="K88" s="61"/>
      <c r="L88" s="61"/>
      <c r="M88" s="61"/>
      <c r="N88" s="61"/>
      <c r="O88" s="61"/>
      <c r="P88" s="61"/>
      <c r="Q88" s="61"/>
      <c r="R88" s="102"/>
    </row>
    <row r="89" spans="1:18" x14ac:dyDescent="0.2">
      <c r="A89" s="61"/>
      <c r="B89" s="61"/>
      <c r="C89" s="61"/>
      <c r="D89" s="61"/>
      <c r="E89" s="61"/>
      <c r="F89" s="61"/>
      <c r="G89" s="61"/>
      <c r="H89" s="61"/>
      <c r="I89" s="61"/>
      <c r="J89" s="61"/>
      <c r="K89" s="61"/>
      <c r="L89" s="61"/>
      <c r="M89" s="61"/>
      <c r="N89" s="61"/>
      <c r="O89" s="61"/>
      <c r="P89" s="61"/>
      <c r="Q89" s="61"/>
      <c r="R89" s="102"/>
    </row>
    <row r="90" spans="1:18" x14ac:dyDescent="0.2">
      <c r="A90" s="61"/>
      <c r="B90" s="61"/>
      <c r="C90" s="61"/>
      <c r="D90" s="61"/>
      <c r="E90" s="61"/>
      <c r="F90" s="61"/>
      <c r="G90" s="61"/>
      <c r="H90" s="61"/>
      <c r="I90" s="61"/>
      <c r="J90" s="61"/>
      <c r="K90" s="61"/>
      <c r="L90" s="61"/>
      <c r="M90" s="61"/>
      <c r="N90" s="61"/>
      <c r="O90" s="61"/>
      <c r="P90" s="61"/>
      <c r="Q90" s="61"/>
      <c r="R90" s="102"/>
    </row>
    <row r="91" spans="1:18" x14ac:dyDescent="0.2">
      <c r="A91" s="61"/>
      <c r="B91" s="61"/>
      <c r="C91" s="61"/>
      <c r="D91" s="61"/>
      <c r="E91" s="61"/>
      <c r="F91" s="61"/>
      <c r="G91" s="61"/>
      <c r="H91" s="61"/>
      <c r="I91" s="61"/>
      <c r="J91" s="61"/>
      <c r="K91" s="61"/>
      <c r="L91" s="61"/>
      <c r="M91" s="61"/>
      <c r="N91" s="61"/>
      <c r="O91" s="61"/>
      <c r="P91" s="61"/>
      <c r="Q91" s="61"/>
      <c r="R91" s="102"/>
    </row>
    <row r="92" spans="1:18" x14ac:dyDescent="0.2">
      <c r="A92" s="61"/>
      <c r="B92" s="61"/>
      <c r="C92" s="61"/>
      <c r="D92" s="61"/>
      <c r="E92" s="61"/>
      <c r="F92" s="61"/>
      <c r="G92" s="61"/>
      <c r="H92" s="61"/>
      <c r="I92" s="61"/>
      <c r="J92" s="61"/>
      <c r="K92" s="61"/>
      <c r="L92" s="61"/>
      <c r="M92" s="61"/>
      <c r="N92" s="61"/>
      <c r="O92" s="61"/>
      <c r="P92" s="61"/>
      <c r="Q92" s="61"/>
      <c r="R92" s="102"/>
    </row>
    <row r="93" spans="1:18" x14ac:dyDescent="0.2">
      <c r="A93" s="61"/>
      <c r="B93" s="61"/>
      <c r="C93" s="61"/>
      <c r="D93" s="61"/>
      <c r="E93" s="61"/>
      <c r="F93" s="61"/>
      <c r="G93" s="61"/>
      <c r="H93" s="61"/>
      <c r="I93" s="61"/>
      <c r="J93" s="61"/>
      <c r="K93" s="61"/>
      <c r="L93" s="61"/>
      <c r="M93" s="61"/>
      <c r="N93" s="61"/>
      <c r="O93" s="61"/>
      <c r="P93" s="61"/>
      <c r="Q93" s="61"/>
      <c r="R93" s="102"/>
    </row>
    <row r="94" spans="1:18" x14ac:dyDescent="0.2">
      <c r="A94" s="61"/>
      <c r="B94" s="61"/>
      <c r="C94" s="61"/>
      <c r="D94" s="61"/>
      <c r="E94" s="61"/>
      <c r="F94" s="61"/>
      <c r="G94" s="61"/>
      <c r="H94" s="61"/>
      <c r="I94" s="61"/>
      <c r="J94" s="61"/>
      <c r="K94" s="61"/>
      <c r="L94" s="61"/>
      <c r="M94" s="61"/>
      <c r="N94" s="61"/>
      <c r="O94" s="61"/>
      <c r="P94" s="61"/>
      <c r="Q94" s="61"/>
      <c r="R94" s="102"/>
    </row>
    <row r="95" spans="1:18" x14ac:dyDescent="0.2">
      <c r="A95" s="61"/>
      <c r="B95" s="61"/>
      <c r="C95" s="61"/>
      <c r="D95" s="61"/>
      <c r="E95" s="61"/>
      <c r="F95" s="61"/>
      <c r="G95" s="61"/>
      <c r="H95" s="61"/>
      <c r="I95" s="61"/>
      <c r="J95" s="61"/>
      <c r="K95" s="61"/>
      <c r="L95" s="61"/>
      <c r="M95" s="61"/>
      <c r="N95" s="61"/>
      <c r="O95" s="61"/>
      <c r="P95" s="61"/>
      <c r="Q95" s="61"/>
      <c r="R95" s="102"/>
    </row>
    <row r="96" spans="1:18" x14ac:dyDescent="0.2">
      <c r="A96" s="61"/>
      <c r="B96" s="61"/>
      <c r="C96" s="61"/>
      <c r="D96" s="61"/>
      <c r="E96" s="61"/>
      <c r="F96" s="61"/>
      <c r="G96" s="61"/>
      <c r="H96" s="61"/>
      <c r="I96" s="61"/>
      <c r="J96" s="61"/>
      <c r="K96" s="61"/>
      <c r="L96" s="61"/>
      <c r="M96" s="61"/>
      <c r="N96" s="61"/>
      <c r="O96" s="61"/>
      <c r="P96" s="61"/>
      <c r="Q96" s="61"/>
      <c r="R96" s="102"/>
    </row>
    <row r="97" spans="1:18" x14ac:dyDescent="0.2">
      <c r="A97" s="61"/>
      <c r="B97" s="61"/>
      <c r="C97" s="61"/>
      <c r="D97" s="61"/>
      <c r="E97" s="61"/>
      <c r="F97" s="61"/>
      <c r="G97" s="61"/>
      <c r="H97" s="61"/>
      <c r="I97" s="61"/>
      <c r="J97" s="61"/>
      <c r="K97" s="61"/>
      <c r="L97" s="61"/>
      <c r="M97" s="61"/>
      <c r="N97" s="61"/>
      <c r="O97" s="61"/>
      <c r="P97" s="61"/>
      <c r="Q97" s="61"/>
      <c r="R97" s="102"/>
    </row>
    <row r="98" spans="1:18" x14ac:dyDescent="0.2">
      <c r="A98" s="61"/>
      <c r="B98" s="61"/>
      <c r="C98" s="61"/>
      <c r="D98" s="61"/>
      <c r="E98" s="61"/>
      <c r="F98" s="61"/>
      <c r="G98" s="61"/>
      <c r="H98" s="61"/>
      <c r="I98" s="61"/>
      <c r="J98" s="61"/>
      <c r="K98" s="61"/>
      <c r="L98" s="61"/>
      <c r="M98" s="61"/>
      <c r="N98" s="61"/>
      <c r="O98" s="61"/>
      <c r="P98" s="61"/>
      <c r="Q98" s="61"/>
      <c r="R98" s="102"/>
    </row>
    <row r="99" spans="1:18" x14ac:dyDescent="0.2">
      <c r="A99" s="61"/>
      <c r="B99" s="61"/>
      <c r="C99" s="61"/>
      <c r="D99" s="61"/>
      <c r="E99" s="61"/>
      <c r="F99" s="61"/>
      <c r="G99" s="61"/>
      <c r="H99" s="61"/>
      <c r="I99" s="61"/>
      <c r="J99" s="61"/>
      <c r="K99" s="61"/>
      <c r="L99" s="61"/>
      <c r="M99" s="61"/>
      <c r="N99" s="61"/>
      <c r="O99" s="61"/>
      <c r="P99" s="61"/>
      <c r="Q99" s="61"/>
      <c r="R99" s="102"/>
    </row>
    <row r="100" spans="1:18" x14ac:dyDescent="0.2">
      <c r="A100" s="61"/>
      <c r="B100" s="61"/>
      <c r="C100" s="61"/>
      <c r="D100" s="61"/>
      <c r="E100" s="61"/>
      <c r="F100" s="61"/>
      <c r="G100" s="61"/>
      <c r="H100" s="61"/>
      <c r="I100" s="61"/>
      <c r="J100" s="61"/>
      <c r="K100" s="61"/>
      <c r="L100" s="61"/>
      <c r="M100" s="61"/>
      <c r="N100" s="61"/>
      <c r="O100" s="61"/>
      <c r="P100" s="61"/>
      <c r="Q100" s="61"/>
      <c r="R100" s="102"/>
    </row>
    <row r="101" spans="1:18" x14ac:dyDescent="0.2">
      <c r="A101" s="61"/>
      <c r="B101" s="61"/>
      <c r="C101" s="61"/>
      <c r="D101" s="61"/>
      <c r="E101" s="61"/>
      <c r="F101" s="61"/>
      <c r="G101" s="61"/>
      <c r="H101" s="61"/>
      <c r="I101" s="61"/>
      <c r="J101" s="61"/>
      <c r="K101" s="61"/>
      <c r="L101" s="61"/>
      <c r="M101" s="61"/>
      <c r="N101" s="61"/>
      <c r="O101" s="61"/>
      <c r="P101" s="61"/>
      <c r="Q101" s="61"/>
      <c r="R101" s="102"/>
    </row>
    <row r="102" spans="1:18" x14ac:dyDescent="0.2">
      <c r="A102" s="61"/>
      <c r="B102" s="61"/>
      <c r="C102" s="61"/>
      <c r="D102" s="61"/>
      <c r="E102" s="61"/>
      <c r="F102" s="61"/>
      <c r="G102" s="61"/>
      <c r="H102" s="61"/>
      <c r="I102" s="61"/>
      <c r="J102" s="61"/>
      <c r="K102" s="61"/>
      <c r="L102" s="61"/>
      <c r="M102" s="61"/>
      <c r="N102" s="61"/>
      <c r="O102" s="61"/>
      <c r="P102" s="61"/>
      <c r="Q102" s="61"/>
      <c r="R102" s="102"/>
    </row>
    <row r="103" spans="1:18" x14ac:dyDescent="0.2">
      <c r="A103" s="61"/>
      <c r="B103" s="61"/>
      <c r="C103" s="61"/>
      <c r="D103" s="61"/>
      <c r="E103" s="61"/>
      <c r="F103" s="61"/>
      <c r="G103" s="61"/>
      <c r="H103" s="61"/>
      <c r="I103" s="61"/>
      <c r="J103" s="61"/>
      <c r="K103" s="61"/>
      <c r="L103" s="61"/>
      <c r="M103" s="61"/>
      <c r="N103" s="61"/>
      <c r="O103" s="61"/>
      <c r="P103" s="61"/>
      <c r="Q103" s="61"/>
      <c r="R103" s="102"/>
    </row>
    <row r="104" spans="1:18" x14ac:dyDescent="0.2">
      <c r="A104" s="61"/>
      <c r="B104" s="61"/>
      <c r="C104" s="61"/>
      <c r="D104" s="61"/>
      <c r="E104" s="61"/>
      <c r="F104" s="61"/>
      <c r="G104" s="61"/>
      <c r="H104" s="61"/>
      <c r="I104" s="61"/>
      <c r="J104" s="61"/>
      <c r="K104" s="61"/>
      <c r="L104" s="61"/>
      <c r="M104" s="61"/>
      <c r="N104" s="61"/>
      <c r="O104" s="61"/>
      <c r="P104" s="61"/>
      <c r="Q104" s="61"/>
      <c r="R104" s="102"/>
    </row>
    <row r="105" spans="1:18" x14ac:dyDescent="0.2">
      <c r="A105" s="61"/>
      <c r="B105" s="61"/>
      <c r="C105" s="61"/>
      <c r="D105" s="61"/>
      <c r="E105" s="61"/>
      <c r="F105" s="61"/>
      <c r="G105" s="61"/>
      <c r="H105" s="61"/>
      <c r="I105" s="61"/>
      <c r="J105" s="61"/>
      <c r="K105" s="61"/>
      <c r="L105" s="61"/>
      <c r="M105" s="61"/>
      <c r="N105" s="61"/>
      <c r="O105" s="61"/>
      <c r="P105" s="61"/>
      <c r="Q105" s="61"/>
      <c r="R105" s="102"/>
    </row>
    <row r="106" spans="1:18" x14ac:dyDescent="0.2">
      <c r="A106" s="61"/>
      <c r="B106" s="61"/>
      <c r="C106" s="61"/>
      <c r="D106" s="61"/>
      <c r="E106" s="61"/>
      <c r="F106" s="61"/>
      <c r="G106" s="61"/>
      <c r="H106" s="61"/>
      <c r="I106" s="61"/>
      <c r="J106" s="61"/>
      <c r="K106" s="61"/>
      <c r="L106" s="61"/>
      <c r="M106" s="61"/>
      <c r="N106" s="61"/>
      <c r="O106" s="61"/>
      <c r="P106" s="61"/>
      <c r="Q106" s="61"/>
      <c r="R106" s="102"/>
    </row>
    <row r="107" spans="1:18" x14ac:dyDescent="0.2">
      <c r="A107" s="61"/>
      <c r="B107" s="61"/>
      <c r="C107" s="61"/>
      <c r="D107" s="61"/>
      <c r="E107" s="61"/>
      <c r="F107" s="61"/>
      <c r="G107" s="61"/>
      <c r="H107" s="61"/>
      <c r="I107" s="61"/>
      <c r="J107" s="61"/>
      <c r="K107" s="61"/>
      <c r="L107" s="61"/>
      <c r="M107" s="61"/>
      <c r="N107" s="61"/>
      <c r="O107" s="61"/>
      <c r="P107" s="61"/>
      <c r="Q107" s="61"/>
      <c r="R107" s="102"/>
    </row>
    <row r="108" spans="1:18" x14ac:dyDescent="0.2">
      <c r="A108" s="61"/>
      <c r="B108" s="61"/>
      <c r="C108" s="61"/>
      <c r="D108" s="61"/>
      <c r="E108" s="61"/>
      <c r="F108" s="61"/>
      <c r="G108" s="61"/>
      <c r="H108" s="61"/>
      <c r="I108" s="61"/>
      <c r="J108" s="61"/>
      <c r="K108" s="61"/>
      <c r="L108" s="61"/>
      <c r="M108" s="61"/>
      <c r="N108" s="61"/>
      <c r="O108" s="61"/>
      <c r="P108" s="61"/>
      <c r="Q108" s="61"/>
      <c r="R108" s="102"/>
    </row>
    <row r="109" spans="1:18" x14ac:dyDescent="0.2">
      <c r="A109" s="61"/>
      <c r="B109" s="61"/>
      <c r="C109" s="61"/>
      <c r="D109" s="61"/>
      <c r="E109" s="61"/>
      <c r="F109" s="61"/>
      <c r="G109" s="61"/>
      <c r="H109" s="61"/>
      <c r="I109" s="61"/>
      <c r="J109" s="61"/>
      <c r="K109" s="61"/>
      <c r="L109" s="61"/>
      <c r="M109" s="61"/>
      <c r="N109" s="61"/>
      <c r="O109" s="61"/>
      <c r="P109" s="61"/>
      <c r="Q109" s="61"/>
      <c r="R109" s="102"/>
    </row>
    <row r="110" spans="1:18" x14ac:dyDescent="0.2">
      <c r="A110" s="61"/>
      <c r="B110" s="61"/>
      <c r="C110" s="61"/>
      <c r="D110" s="61"/>
      <c r="E110" s="61"/>
      <c r="F110" s="61"/>
      <c r="G110" s="61"/>
      <c r="H110" s="61"/>
      <c r="I110" s="61"/>
      <c r="J110" s="61"/>
      <c r="K110" s="61"/>
      <c r="L110" s="61"/>
      <c r="M110" s="61"/>
      <c r="N110" s="61"/>
      <c r="O110" s="61"/>
      <c r="P110" s="61"/>
      <c r="Q110" s="61"/>
      <c r="R110" s="102"/>
    </row>
    <row r="111" spans="1:18" x14ac:dyDescent="0.2">
      <c r="A111" s="61"/>
      <c r="B111" s="61"/>
      <c r="C111" s="61"/>
      <c r="D111" s="61"/>
      <c r="E111" s="61"/>
      <c r="F111" s="61"/>
      <c r="G111" s="61"/>
      <c r="H111" s="61"/>
      <c r="I111" s="61"/>
      <c r="J111" s="61"/>
      <c r="K111" s="61"/>
      <c r="L111" s="61"/>
      <c r="M111" s="61"/>
      <c r="N111" s="61"/>
      <c r="O111" s="61"/>
      <c r="P111" s="61"/>
      <c r="Q111" s="61"/>
      <c r="R111" s="102"/>
    </row>
  </sheetData>
  <sheetProtection sheet="1" objects="1" scenarios="1"/>
  <mergeCells count="28">
    <mergeCell ref="B6:P6"/>
    <mergeCell ref="K51:M52"/>
    <mergeCell ref="N51:P52"/>
    <mergeCell ref="H33:J35"/>
    <mergeCell ref="H27:J27"/>
    <mergeCell ref="N43:O43"/>
    <mergeCell ref="N45:O45"/>
    <mergeCell ref="C51:D52"/>
    <mergeCell ref="E51:F52"/>
    <mergeCell ref="D49:E49"/>
    <mergeCell ref="L49:N49"/>
    <mergeCell ref="E29:F29"/>
    <mergeCell ref="E30:F30"/>
    <mergeCell ref="E31:F31"/>
    <mergeCell ref="E32:F32"/>
    <mergeCell ref="C29:D29"/>
    <mergeCell ref="C54:D54"/>
    <mergeCell ref="C55:D55"/>
    <mergeCell ref="E53:F53"/>
    <mergeCell ref="E54:F54"/>
    <mergeCell ref="E55:F55"/>
    <mergeCell ref="C30:D30"/>
    <mergeCell ref="C31:D31"/>
    <mergeCell ref="C32:D32"/>
    <mergeCell ref="L33:O35"/>
    <mergeCell ref="C53:D53"/>
    <mergeCell ref="H43:M43"/>
    <mergeCell ref="B43:D43"/>
  </mergeCells>
  <phoneticPr fontId="5" type="noConversion"/>
  <conditionalFormatting sqref="L29">
    <cfRule type="cellIs" dxfId="2" priority="3" operator="lessThan">
      <formula>0</formula>
    </cfRule>
  </conditionalFormatting>
  <conditionalFormatting sqref="L30:L32">
    <cfRule type="cellIs" dxfId="1" priority="2" operator="lessThan">
      <formula>0</formula>
    </cfRule>
  </conditionalFormatting>
  <conditionalFormatting sqref="H29:H32">
    <cfRule type="cellIs" dxfId="0" priority="1" operator="lessThan">
      <formula>0</formula>
    </cfRule>
  </conditionalFormatting>
  <dataValidations count="1">
    <dataValidation type="decimal" allowBlank="1" showInputMessage="1" showErrorMessage="1" errorTitle="Entrée invalide" error="Seulement des chiffres entre 0% et 100%" sqref="H29:J32 L29:N32" xr:uid="{00000000-0002-0000-0000-000000000000}">
      <formula1>0</formula1>
      <formula2>1</formula2>
    </dataValidation>
  </dataValidations>
  <printOptions horizontalCentered="1"/>
  <pageMargins left="0.70866141732283472" right="0.70866141732283472" top="0.78740157480314965" bottom="0.78740157480314965" header="0.31496062992125984" footer="0.31496062992125984"/>
  <pageSetup paperSize="9" scale="40" orientation="portrait" r:id="rId1"/>
  <headerFooter>
    <oddHeader>&amp;C&amp;F</oddHeader>
    <oddFooter>&amp;C&amp;D&amp;" ,Standard" &amp;T</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Données!$B$5:$B$13</xm:f>
          </x14:formula1>
          <xm:sqref>L49 D49 C29:C32</xm:sqref>
        </x14:dataValidation>
        <x14:dataValidation type="list" allowBlank="1" showInputMessage="1" showErrorMessage="1" xr:uid="{00000000-0002-0000-0000-000002000000}">
          <x14:formula1>
            <xm:f>Données!$B$17:$B$21</xm:f>
          </x14:formula1>
          <xm:sqref>E29:F32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778"/>
  <sheetViews>
    <sheetView zoomScale="85" zoomScaleNormal="85" workbookViewId="0">
      <selection activeCell="B2" sqref="B2"/>
    </sheetView>
  </sheetViews>
  <sheetFormatPr baseColWidth="10" defaultRowHeight="16" x14ac:dyDescent="0.2"/>
  <cols>
    <col min="1" max="1" width="1.1640625" customWidth="1"/>
    <col min="2" max="2" width="42.6640625" customWidth="1"/>
    <col min="3" max="3" width="28.6640625" customWidth="1"/>
    <col min="4" max="5" width="28.1640625" customWidth="1"/>
    <col min="6" max="8" width="20.33203125" customWidth="1"/>
    <col min="9" max="9" width="12.83203125" customWidth="1"/>
    <col min="10" max="10" width="18.6640625" customWidth="1"/>
    <col min="11" max="13" width="17.83203125" customWidth="1"/>
  </cols>
  <sheetData>
    <row r="1" spans="2:11" ht="21" x14ac:dyDescent="0.25">
      <c r="B1" s="2" t="s">
        <v>53</v>
      </c>
      <c r="C1" s="1"/>
    </row>
    <row r="2" spans="2:11" ht="17" thickBot="1" x14ac:dyDescent="0.25"/>
    <row r="3" spans="2:11" x14ac:dyDescent="0.2">
      <c r="B3" s="9" t="s">
        <v>54</v>
      </c>
      <c r="C3" s="11"/>
      <c r="D3" s="6"/>
      <c r="F3" s="60"/>
      <c r="G3" s="5"/>
      <c r="H3" s="5"/>
      <c r="I3" s="5"/>
      <c r="J3" s="5"/>
      <c r="K3" s="5"/>
    </row>
    <row r="4" spans="2:11" x14ac:dyDescent="0.2">
      <c r="B4" s="18" t="s">
        <v>55</v>
      </c>
      <c r="C4" s="19" t="s">
        <v>56</v>
      </c>
      <c r="D4" s="20" t="s">
        <v>57</v>
      </c>
      <c r="F4" s="5"/>
      <c r="G4" s="5"/>
      <c r="H4" s="5"/>
      <c r="I4" s="5"/>
      <c r="J4" s="5"/>
      <c r="K4" s="5"/>
    </row>
    <row r="5" spans="2:11" x14ac:dyDescent="0.2">
      <c r="B5" s="13" t="s">
        <v>58</v>
      </c>
      <c r="C5" s="44">
        <v>0</v>
      </c>
      <c r="D5" s="45">
        <v>0</v>
      </c>
      <c r="F5" s="5"/>
      <c r="G5" s="54"/>
      <c r="H5" s="5"/>
      <c r="I5" s="5"/>
      <c r="J5" s="5"/>
      <c r="K5" s="5"/>
    </row>
    <row r="6" spans="2:11" x14ac:dyDescent="0.2">
      <c r="B6" s="13" t="s">
        <v>59</v>
      </c>
      <c r="C6" s="44">
        <v>0.25</v>
      </c>
      <c r="D6" s="45">
        <v>0.25</v>
      </c>
      <c r="F6" s="5"/>
      <c r="G6" s="54"/>
      <c r="H6" s="5"/>
      <c r="I6" s="5"/>
      <c r="J6" s="5"/>
      <c r="K6" s="5"/>
    </row>
    <row r="7" spans="2:11" x14ac:dyDescent="0.2">
      <c r="B7" s="13" t="s">
        <v>60</v>
      </c>
      <c r="C7" s="44">
        <v>0.75</v>
      </c>
      <c r="D7" s="45">
        <v>0.75</v>
      </c>
      <c r="F7" s="5"/>
      <c r="G7" s="54"/>
      <c r="H7" s="5"/>
      <c r="I7" s="5"/>
      <c r="J7" s="5"/>
      <c r="K7" s="5"/>
    </row>
    <row r="8" spans="2:11" x14ac:dyDescent="0.2">
      <c r="B8" s="13" t="s">
        <v>61</v>
      </c>
      <c r="C8" s="44">
        <v>0.8</v>
      </c>
      <c r="D8" s="45">
        <v>0.8</v>
      </c>
      <c r="F8" s="5"/>
      <c r="G8" s="5"/>
      <c r="H8" s="5"/>
      <c r="I8" s="5"/>
      <c r="J8" s="5"/>
      <c r="K8" s="5"/>
    </row>
    <row r="9" spans="2:11" x14ac:dyDescent="0.2">
      <c r="B9" s="13" t="s">
        <v>62</v>
      </c>
      <c r="C9" s="44">
        <v>0.05</v>
      </c>
      <c r="D9" s="45">
        <v>0.8</v>
      </c>
      <c r="F9" s="5"/>
      <c r="G9" s="5"/>
      <c r="H9" s="5"/>
      <c r="I9" s="5"/>
      <c r="J9" s="5"/>
      <c r="K9" s="5"/>
    </row>
    <row r="10" spans="2:11" x14ac:dyDescent="0.2">
      <c r="B10" s="13" t="s">
        <v>63</v>
      </c>
      <c r="C10" s="44">
        <v>0.8</v>
      </c>
      <c r="D10" s="45">
        <v>0.95</v>
      </c>
      <c r="F10" s="5"/>
    </row>
    <row r="11" spans="2:11" x14ac:dyDescent="0.2">
      <c r="B11" s="13" t="s">
        <v>64</v>
      </c>
      <c r="C11" s="44">
        <v>0.05</v>
      </c>
      <c r="D11" s="45">
        <v>0.95</v>
      </c>
      <c r="F11" s="5"/>
    </row>
    <row r="12" spans="2:11" x14ac:dyDescent="0.2">
      <c r="B12" s="13" t="s">
        <v>65</v>
      </c>
      <c r="C12" s="44">
        <v>0.8</v>
      </c>
      <c r="D12" s="45">
        <v>0.99</v>
      </c>
      <c r="F12" s="5"/>
      <c r="G12" s="53"/>
    </row>
    <row r="13" spans="2:11" ht="17" thickBot="1" x14ac:dyDescent="0.25">
      <c r="B13" s="14" t="s">
        <v>66</v>
      </c>
      <c r="C13" s="46">
        <v>0.05</v>
      </c>
      <c r="D13" s="47">
        <v>0.99</v>
      </c>
      <c r="F13" s="5"/>
    </row>
    <row r="14" spans="2:11" ht="17" thickBot="1" x14ac:dyDescent="0.25"/>
    <row r="15" spans="2:11" x14ac:dyDescent="0.2">
      <c r="B15" s="9" t="s">
        <v>67</v>
      </c>
      <c r="C15" s="15"/>
      <c r="D15" s="15"/>
      <c r="E15" s="6"/>
      <c r="F15" s="10" t="s">
        <v>72</v>
      </c>
    </row>
    <row r="16" spans="2:11" x14ac:dyDescent="0.2">
      <c r="B16" s="18" t="s">
        <v>68</v>
      </c>
      <c r="C16" s="19" t="s">
        <v>70</v>
      </c>
      <c r="D16" s="19" t="s">
        <v>69</v>
      </c>
      <c r="E16" s="20" t="s">
        <v>71</v>
      </c>
      <c r="F16" s="10" t="s">
        <v>120</v>
      </c>
    </row>
    <row r="17" spans="2:14" x14ac:dyDescent="0.2">
      <c r="B17" s="13" t="s">
        <v>74</v>
      </c>
      <c r="C17" s="21">
        <v>1.09E-8</v>
      </c>
      <c r="D17" s="21">
        <v>1.06E-7</v>
      </c>
      <c r="E17" s="22">
        <v>1.06E-6</v>
      </c>
    </row>
    <row r="18" spans="2:14" x14ac:dyDescent="0.2">
      <c r="B18" s="16" t="s">
        <v>75</v>
      </c>
      <c r="C18" s="21">
        <v>1.1400000000000001E-6</v>
      </c>
      <c r="D18" s="21">
        <v>1.11E-5</v>
      </c>
      <c r="E18" s="22">
        <v>1.111E-4</v>
      </c>
    </row>
    <row r="19" spans="2:14" x14ac:dyDescent="0.2">
      <c r="B19" s="16" t="s">
        <v>76</v>
      </c>
      <c r="C19" s="5">
        <v>1.9580999999999999E-3</v>
      </c>
      <c r="D19" s="5">
        <v>1.9122E-2</v>
      </c>
      <c r="E19" s="7">
        <v>0.19121959999999999</v>
      </c>
    </row>
    <row r="20" spans="2:14" x14ac:dyDescent="0.2">
      <c r="B20" s="16" t="s">
        <v>77</v>
      </c>
      <c r="C20" s="5">
        <v>7.9597899999999999E-2</v>
      </c>
      <c r="D20" s="5">
        <v>0.77732290000000004</v>
      </c>
      <c r="E20" s="7">
        <v>7.7732289999999997</v>
      </c>
    </row>
    <row r="21" spans="2:14" ht="17" thickBot="1" x14ac:dyDescent="0.25">
      <c r="B21" s="17" t="s">
        <v>78</v>
      </c>
      <c r="C21" s="12">
        <v>0.63123269999999998</v>
      </c>
      <c r="D21" s="12">
        <v>6.1643819999999998</v>
      </c>
      <c r="E21" s="8">
        <v>61.643819999999998</v>
      </c>
    </row>
    <row r="22" spans="2:14" ht="17" thickBot="1" x14ac:dyDescent="0.25"/>
    <row r="23" spans="2:14" x14ac:dyDescent="0.2">
      <c r="B23" s="9" t="s">
        <v>79</v>
      </c>
      <c r="C23" s="162" t="s">
        <v>121</v>
      </c>
      <c r="D23" s="6"/>
      <c r="E23" s="164" t="s">
        <v>86</v>
      </c>
      <c r="F23" s="23" t="s">
        <v>73</v>
      </c>
    </row>
    <row r="24" spans="2:14" x14ac:dyDescent="0.2">
      <c r="B24" s="18" t="s">
        <v>80</v>
      </c>
      <c r="C24" s="163"/>
      <c r="D24" s="20" t="s">
        <v>82</v>
      </c>
      <c r="E24" s="165"/>
    </row>
    <row r="25" spans="2:14" x14ac:dyDescent="0.2">
      <c r="B25" s="16" t="s">
        <v>50</v>
      </c>
      <c r="C25" s="5">
        <v>7500</v>
      </c>
      <c r="D25" s="7" t="s">
        <v>83</v>
      </c>
      <c r="E25" s="3">
        <f>C25/100^3</f>
        <v>7.4999999999999997E-3</v>
      </c>
    </row>
    <row r="26" spans="2:14" x14ac:dyDescent="0.2">
      <c r="B26" s="16" t="s">
        <v>122</v>
      </c>
      <c r="C26" s="5">
        <v>15000</v>
      </c>
      <c r="D26" s="7" t="s">
        <v>84</v>
      </c>
      <c r="E26" s="3">
        <f>C26/100^3</f>
        <v>1.4999999999999999E-2</v>
      </c>
    </row>
    <row r="27" spans="2:14" ht="17" thickBot="1" x14ac:dyDescent="0.25">
      <c r="B27" s="17" t="s">
        <v>81</v>
      </c>
      <c r="C27" s="12">
        <v>45000</v>
      </c>
      <c r="D27" s="8" t="s">
        <v>85</v>
      </c>
      <c r="E27" s="4">
        <f>C27/100^3</f>
        <v>4.4999999999999998E-2</v>
      </c>
    </row>
    <row r="28" spans="2:14" ht="17" thickBot="1" x14ac:dyDescent="0.25">
      <c r="B28" s="25"/>
      <c r="C28" s="25"/>
      <c r="D28" s="25"/>
      <c r="E28" s="25"/>
      <c r="F28" s="25"/>
      <c r="G28" s="25"/>
      <c r="H28" s="25"/>
      <c r="I28" s="25"/>
      <c r="J28" s="25"/>
      <c r="K28" s="25"/>
      <c r="L28" s="25"/>
    </row>
    <row r="29" spans="2:14" x14ac:dyDescent="0.2">
      <c r="B29" s="27"/>
      <c r="C29" s="28"/>
      <c r="D29" s="28"/>
      <c r="E29" s="28"/>
      <c r="F29" s="28"/>
      <c r="G29" s="28"/>
      <c r="H29" s="28"/>
      <c r="I29" s="29" t="s">
        <v>94</v>
      </c>
      <c r="J29" s="28"/>
      <c r="K29" s="28"/>
      <c r="L29" s="30"/>
    </row>
    <row r="30" spans="2:14" x14ac:dyDescent="0.2">
      <c r="B30" s="31" t="s">
        <v>123</v>
      </c>
      <c r="C30" s="26"/>
      <c r="D30" s="26"/>
      <c r="E30" s="26" t="s">
        <v>92</v>
      </c>
      <c r="F30" s="26" t="s">
        <v>93</v>
      </c>
      <c r="G30" s="26"/>
      <c r="H30" s="26"/>
      <c r="I30" s="25" t="s">
        <v>95</v>
      </c>
      <c r="J30" s="26" t="s">
        <v>96</v>
      </c>
      <c r="K30" s="26"/>
      <c r="L30" s="32"/>
      <c r="M30" s="10"/>
      <c r="N30" s="10"/>
    </row>
    <row r="31" spans="2:14" ht="19" x14ac:dyDescent="0.2">
      <c r="B31" s="33" t="s">
        <v>87</v>
      </c>
      <c r="C31" s="26" t="s">
        <v>89</v>
      </c>
      <c r="D31" s="26" t="s">
        <v>90</v>
      </c>
      <c r="E31" s="26" t="s">
        <v>91</v>
      </c>
      <c r="F31" s="26" t="s">
        <v>29</v>
      </c>
      <c r="G31" s="26" t="s">
        <v>30</v>
      </c>
      <c r="H31" s="26" t="s">
        <v>31</v>
      </c>
      <c r="I31" s="26" t="s">
        <v>102</v>
      </c>
      <c r="J31" s="26" t="s">
        <v>32</v>
      </c>
      <c r="K31" s="26" t="s">
        <v>97</v>
      </c>
      <c r="L31" s="32" t="s">
        <v>33</v>
      </c>
      <c r="M31" s="10"/>
      <c r="N31" s="10"/>
    </row>
    <row r="32" spans="2:14" x14ac:dyDescent="0.2">
      <c r="B32" s="34" t="s">
        <v>22</v>
      </c>
      <c r="C32" s="38">
        <f>(1-D32)*E32*I32</f>
        <v>4734.2452499999999</v>
      </c>
      <c r="D32" s="37">
        <f>IF(ISNUMBER(VLOOKUP(Utilisateur!$C29,$B$5:$D$13,2,FALSE)), VLOOKUP(Utilisateur!$C29,$B$5:$D$13,2,FALSE), 0)</f>
        <v>0</v>
      </c>
      <c r="E32" s="38">
        <f>F32+G32+H32</f>
        <v>7500</v>
      </c>
      <c r="F32" s="38">
        <f>Utilisateur!H29*Données!$C$25</f>
        <v>7500</v>
      </c>
      <c r="G32" s="38">
        <f>Utilisateur!I29*Données!$C$26</f>
        <v>0</v>
      </c>
      <c r="H32" s="38">
        <f>Utilisateur!J29*Données!$C$27</f>
        <v>0</v>
      </c>
      <c r="I32" s="38">
        <f>IF(ISNUMBER(J32), J32+K32+L32,0)</f>
        <v>0.63123269999999998</v>
      </c>
      <c r="J32" s="38">
        <f>VLOOKUP(Utilisateur!$E29,$B$17:$C$21,2,FALSE)*Utilisateur!L29</f>
        <v>0.63123269999999998</v>
      </c>
      <c r="K32" s="38">
        <f>VLOOKUP(Utilisateur!$E29,$B$17:$E$21,3,FALSE)*Utilisateur!M29</f>
        <v>0</v>
      </c>
      <c r="L32" s="39">
        <f>VLOOKUP(Utilisateur!$E29,$B$17:$E$21,4,FALSE)*Utilisateur!N29</f>
        <v>0</v>
      </c>
    </row>
    <row r="33" spans="2:12" x14ac:dyDescent="0.2">
      <c r="B33" s="34" t="s">
        <v>23</v>
      </c>
      <c r="C33" s="38">
        <f t="shared" ref="C33:C35" si="0">(1-D33)*E33*I33</f>
        <v>0</v>
      </c>
      <c r="D33" s="37">
        <f>IF(ISNUMBER(VLOOKUP(Utilisateur!$C30,$B$5:$D$13,2,FALSE)), VLOOKUP(Utilisateur!$C30,$B$5:$D$13,2,FALSE), 0)</f>
        <v>0</v>
      </c>
      <c r="E33" s="38">
        <f t="shared" ref="E33:E35" si="1">F33+G33+H33</f>
        <v>7500</v>
      </c>
      <c r="F33" s="38">
        <f>Utilisateur!H30*Données!$C$25</f>
        <v>7500</v>
      </c>
      <c r="G33" s="38">
        <f>Utilisateur!I30*Données!$C$26</f>
        <v>0</v>
      </c>
      <c r="H33" s="38">
        <f>Utilisateur!J30*Données!$C$27</f>
        <v>0</v>
      </c>
      <c r="I33" s="38">
        <f>IF(ISNUMBER(J33), J33+K33+L33,0)</f>
        <v>0</v>
      </c>
      <c r="J33" s="38" t="e">
        <f>VLOOKUP(Utilisateur!$E30,$B$17:$E$21,2,FALSE)*Utilisateur!L30</f>
        <v>#N/A</v>
      </c>
      <c r="K33" s="38" t="e">
        <f>VLOOKUP(Utilisateur!$E30,$B$17:$E$21,3,FALSE)*Utilisateur!M30</f>
        <v>#N/A</v>
      </c>
      <c r="L33" s="39" t="e">
        <f>VLOOKUP(Utilisateur!$E30,$B$17:$E$21,4,FALSE)*Utilisateur!N30</f>
        <v>#N/A</v>
      </c>
    </row>
    <row r="34" spans="2:12" x14ac:dyDescent="0.2">
      <c r="B34" s="34" t="s">
        <v>24</v>
      </c>
      <c r="C34" s="38">
        <f t="shared" si="0"/>
        <v>0</v>
      </c>
      <c r="D34" s="37">
        <f>IF(ISNUMBER(VLOOKUP(Utilisateur!$C31,$B$5:$D$13,2,FALSE)), VLOOKUP(Utilisateur!$C31,$B$5:$D$13,2,FALSE), 0)</f>
        <v>0</v>
      </c>
      <c r="E34" s="38">
        <f t="shared" si="1"/>
        <v>7500</v>
      </c>
      <c r="F34" s="38">
        <f>Utilisateur!H31*Données!$C$25</f>
        <v>7500</v>
      </c>
      <c r="G34" s="38">
        <f>Utilisateur!I31*Données!$C$26</f>
        <v>0</v>
      </c>
      <c r="H34" s="38">
        <f>Utilisateur!J31*Données!$C$27</f>
        <v>0</v>
      </c>
      <c r="I34" s="38">
        <f>IF(ISNUMBER(J34), J34+K34+L34,0)</f>
        <v>0</v>
      </c>
      <c r="J34" s="38" t="e">
        <f>VLOOKUP(Utilisateur!$E31,$B$17:$E$21,2,FALSE)*Utilisateur!L31</f>
        <v>#N/A</v>
      </c>
      <c r="K34" s="38" t="e">
        <f>VLOOKUP(Utilisateur!$E31,$B$17:$E$21,3,FALSE)*Utilisateur!M31</f>
        <v>#N/A</v>
      </c>
      <c r="L34" s="39" t="e">
        <f>VLOOKUP(Utilisateur!$E31,$B$17:$E$21,4,FALSE)*Utilisateur!N31</f>
        <v>#N/A</v>
      </c>
    </row>
    <row r="35" spans="2:12" s="24" customFormat="1" x14ac:dyDescent="0.2">
      <c r="B35" s="34" t="s">
        <v>25</v>
      </c>
      <c r="C35" s="38">
        <f t="shared" si="0"/>
        <v>0</v>
      </c>
      <c r="D35" s="37">
        <f>IF(ISNUMBER(VLOOKUP(Utilisateur!$C32,$B$5:$D$13,2,FALSE)), VLOOKUP(Utilisateur!$C32,$B$5:$D$13,2,FALSE), 0)</f>
        <v>0</v>
      </c>
      <c r="E35" s="38">
        <f t="shared" si="1"/>
        <v>7500</v>
      </c>
      <c r="F35" s="38">
        <f>Utilisateur!H32*Données!$C$25</f>
        <v>7500</v>
      </c>
      <c r="G35" s="38">
        <f>Utilisateur!I32*Données!$C$26</f>
        <v>0</v>
      </c>
      <c r="H35" s="38">
        <f>Utilisateur!J32*Données!$C$27</f>
        <v>0</v>
      </c>
      <c r="I35" s="38">
        <f>IF(ISNUMBER(J35), J35+K35+L35,0)</f>
        <v>0</v>
      </c>
      <c r="J35" s="38" t="e">
        <f>VLOOKUP(Utilisateur!$E32,$B$17:$E$21,2,FALSE)*Utilisateur!L32</f>
        <v>#N/A</v>
      </c>
      <c r="K35" s="38" t="e">
        <f>VLOOKUP(Utilisateur!$E32,$B$17:$E$21,3,FALSE)*Utilisateur!M32</f>
        <v>#N/A</v>
      </c>
      <c r="L35" s="39" t="e">
        <f>VLOOKUP(Utilisateur!$E32,$B$17:$E$21,4,FALSE)*Utilisateur!N32</f>
        <v>#N/A</v>
      </c>
    </row>
    <row r="36" spans="2:12" s="24" customFormat="1" ht="17" thickBot="1" x14ac:dyDescent="0.25">
      <c r="B36" s="42" t="s">
        <v>88</v>
      </c>
      <c r="C36" s="43">
        <f>SUM(C32:C35)</f>
        <v>4734.2452499999999</v>
      </c>
      <c r="D36" s="48" t="s">
        <v>125</v>
      </c>
      <c r="E36" s="40"/>
      <c r="F36" s="40"/>
      <c r="G36" s="40"/>
      <c r="H36" s="40"/>
      <c r="I36" s="40"/>
      <c r="J36" s="40"/>
      <c r="K36" s="40"/>
      <c r="L36" s="41"/>
    </row>
    <row r="37" spans="2:12" s="24" customFormat="1" ht="17" thickBot="1" x14ac:dyDescent="0.25">
      <c r="B37" s="25"/>
      <c r="C37" s="25"/>
      <c r="D37" s="25"/>
      <c r="E37" s="25"/>
      <c r="F37" s="25"/>
      <c r="G37" s="25"/>
      <c r="H37" s="25"/>
      <c r="I37" s="25"/>
      <c r="J37" s="25"/>
      <c r="K37" s="25"/>
      <c r="L37" s="25"/>
    </row>
    <row r="38" spans="2:12" s="24" customFormat="1" x14ac:dyDescent="0.2">
      <c r="B38" s="27" t="s">
        <v>98</v>
      </c>
      <c r="C38" s="28"/>
      <c r="D38" s="28"/>
      <c r="E38" s="28"/>
      <c r="F38" s="28"/>
      <c r="G38" s="28"/>
      <c r="H38" s="28"/>
      <c r="I38" s="28"/>
      <c r="J38" s="30"/>
      <c r="K38" s="25"/>
      <c r="L38" s="25"/>
    </row>
    <row r="39" spans="2:12" s="24" customFormat="1" ht="17" thickBot="1" x14ac:dyDescent="0.25">
      <c r="B39" s="50" t="s">
        <v>99</v>
      </c>
      <c r="C39" s="49"/>
      <c r="D39" s="49">
        <f>Utilisateur!F20/60</f>
        <v>1.6666666666666666E-2</v>
      </c>
      <c r="E39" s="51" t="s">
        <v>103</v>
      </c>
      <c r="F39" s="49"/>
      <c r="G39" s="25"/>
      <c r="H39" s="25"/>
      <c r="I39" s="49"/>
      <c r="J39" s="35"/>
      <c r="K39" s="25"/>
      <c r="L39" s="25"/>
    </row>
    <row r="40" spans="2:12" ht="17" thickBot="1" x14ac:dyDescent="0.25">
      <c r="B40" s="50" t="s">
        <v>100</v>
      </c>
      <c r="C40" s="49">
        <v>66</v>
      </c>
      <c r="D40" s="49">
        <f>LN(2)/C40</f>
        <v>1.050223000848402E-2</v>
      </c>
      <c r="E40" s="51" t="s">
        <v>103</v>
      </c>
      <c r="F40" s="49" t="s">
        <v>104</v>
      </c>
      <c r="G40" s="5"/>
      <c r="H40" s="5"/>
      <c r="I40" s="49"/>
      <c r="J40" s="35"/>
      <c r="K40" s="25"/>
      <c r="L40" s="25"/>
    </row>
    <row r="41" spans="2:12" ht="17" thickBot="1" x14ac:dyDescent="0.25">
      <c r="B41" s="42" t="s">
        <v>101</v>
      </c>
      <c r="C41" s="52">
        <f>D39+D40</f>
        <v>2.7168896675150687E-2</v>
      </c>
      <c r="D41" s="51" t="s">
        <v>103</v>
      </c>
      <c r="E41" s="51"/>
      <c r="F41" s="51"/>
      <c r="G41" s="51"/>
      <c r="H41" s="51"/>
      <c r="I41" s="51"/>
      <c r="J41" s="36"/>
      <c r="K41" s="25"/>
      <c r="L41" s="25"/>
    </row>
    <row r="42" spans="2:12" ht="17" thickBot="1" x14ac:dyDescent="0.25">
      <c r="B42" s="55"/>
      <c r="C42" s="55"/>
      <c r="D42" s="49"/>
      <c r="E42" s="49"/>
      <c r="F42" s="49"/>
      <c r="G42" s="49"/>
      <c r="H42" s="49"/>
      <c r="I42" s="49"/>
      <c r="J42" s="25"/>
      <c r="K42" s="25"/>
      <c r="L42" s="25"/>
    </row>
    <row r="43" spans="2:12" x14ac:dyDescent="0.2">
      <c r="B43" s="57" t="s">
        <v>105</v>
      </c>
      <c r="C43" s="15"/>
      <c r="D43" s="58"/>
      <c r="E43" s="29" t="s">
        <v>108</v>
      </c>
      <c r="F43" s="58"/>
      <c r="G43" s="58"/>
      <c r="H43" s="58"/>
      <c r="I43" s="58"/>
      <c r="J43" s="30"/>
      <c r="K43" s="25"/>
      <c r="L43" s="25"/>
    </row>
    <row r="44" spans="2:12" s="56" customFormat="1" ht="23" customHeight="1" x14ac:dyDescent="0.2">
      <c r="B44" s="50" t="s">
        <v>106</v>
      </c>
      <c r="C44" s="49">
        <f>4/3*PI()*0.6^3</f>
        <v>0.90477868423386032</v>
      </c>
      <c r="D44" s="49" t="s">
        <v>1</v>
      </c>
      <c r="E44" s="166" t="s">
        <v>109</v>
      </c>
      <c r="F44" s="166"/>
      <c r="G44" s="166"/>
      <c r="H44" s="166"/>
      <c r="I44" s="166"/>
      <c r="J44" s="167"/>
      <c r="K44" s="49"/>
      <c r="L44" s="49"/>
    </row>
    <row r="45" spans="2:12" s="56" customFormat="1" ht="23" customHeight="1" thickBot="1" x14ac:dyDescent="0.25">
      <c r="B45" s="59" t="s">
        <v>107</v>
      </c>
      <c r="C45" s="51">
        <f>(1/2)*4*PI()*0.6^2*Utilisateur!L20*60</f>
        <v>13.571680263507908</v>
      </c>
      <c r="D45" s="51" t="s">
        <v>0</v>
      </c>
      <c r="E45" s="168"/>
      <c r="F45" s="168"/>
      <c r="G45" s="168"/>
      <c r="H45" s="168"/>
      <c r="I45" s="168"/>
      <c r="J45" s="169"/>
      <c r="K45" s="49"/>
      <c r="L45" s="49"/>
    </row>
    <row r="46" spans="2:12" s="56" customFormat="1" x14ac:dyDescent="0.2">
      <c r="B46" s="49"/>
      <c r="C46" s="49"/>
      <c r="D46" s="49"/>
      <c r="E46" s="49"/>
      <c r="F46" s="49"/>
      <c r="G46" s="49"/>
      <c r="H46" s="49"/>
      <c r="I46" s="49"/>
      <c r="J46" s="49"/>
      <c r="K46" s="49"/>
      <c r="L46" s="49"/>
    </row>
    <row r="47" spans="2:12" x14ac:dyDescent="0.2">
      <c r="B47" s="55"/>
      <c r="C47" s="55"/>
      <c r="D47" s="49"/>
      <c r="E47" s="49"/>
      <c r="F47" s="49"/>
      <c r="G47" s="49"/>
      <c r="H47" s="49"/>
      <c r="I47" s="49"/>
      <c r="J47" s="25"/>
      <c r="K47" s="25"/>
      <c r="L47" s="25"/>
    </row>
    <row r="48" spans="2:12" ht="17" thickBot="1" x14ac:dyDescent="0.25"/>
    <row r="49" spans="2:14" x14ac:dyDescent="0.2">
      <c r="B49" s="9" t="s">
        <v>110</v>
      </c>
      <c r="C49" s="15"/>
      <c r="D49" s="15"/>
      <c r="E49" s="15" t="s">
        <v>41</v>
      </c>
      <c r="F49" s="156" t="s">
        <v>115</v>
      </c>
      <c r="G49" s="156" t="s">
        <v>116</v>
      </c>
      <c r="H49" s="158" t="s">
        <v>117</v>
      </c>
      <c r="J49" s="160" t="s">
        <v>119</v>
      </c>
      <c r="K49" s="156" t="s">
        <v>115</v>
      </c>
      <c r="L49" s="156" t="s">
        <v>116</v>
      </c>
      <c r="M49" s="158" t="s">
        <v>117</v>
      </c>
    </row>
    <row r="50" spans="2:14" ht="17" thickBot="1" x14ac:dyDescent="0.25">
      <c r="B50" s="17" t="s">
        <v>111</v>
      </c>
      <c r="C50" s="12" t="s">
        <v>112</v>
      </c>
      <c r="D50" s="12" t="s">
        <v>113</v>
      </c>
      <c r="E50" s="12" t="s">
        <v>114</v>
      </c>
      <c r="F50" s="157"/>
      <c r="G50" s="157"/>
      <c r="H50" s="159"/>
      <c r="I50" t="s">
        <v>118</v>
      </c>
      <c r="J50" s="161"/>
      <c r="K50" s="157"/>
      <c r="L50" s="157"/>
      <c r="M50" s="159"/>
      <c r="N50" t="s">
        <v>118</v>
      </c>
    </row>
    <row r="51" spans="2:14" x14ac:dyDescent="0.2">
      <c r="B51">
        <v>0</v>
      </c>
      <c r="C51">
        <v>0</v>
      </c>
      <c r="D51" t="str">
        <f>IF(B51&gt;Utilisateur!$B$25, Quellstärke/(Volumen*Verlustrate)*(1-EXP(-Verlustrate*Utilisateur!$B$25))  * EXP(-Verlustrate*(B51-Utilisateur!$B$25)), "")</f>
        <v/>
      </c>
      <c r="E51">
        <f>IF(ISNUMBER(C51),C51)+IF((ISNUMBER(D51)),D51)</f>
        <v>0</v>
      </c>
      <c r="F51">
        <f>$E51*$E$25</f>
        <v>0</v>
      </c>
      <c r="G51">
        <f>$E51*$E$26</f>
        <v>0</v>
      </c>
      <c r="H51">
        <f>$E51*$E$27</f>
        <v>0</v>
      </c>
      <c r="I51">
        <f>B51</f>
        <v>0</v>
      </c>
      <c r="J51">
        <v>0</v>
      </c>
      <c r="K51">
        <f>$J51*$E$25</f>
        <v>0</v>
      </c>
      <c r="L51">
        <f>$J51*$E$26</f>
        <v>0</v>
      </c>
      <c r="M51">
        <f>$J51*$E$27</f>
        <v>0</v>
      </c>
      <c r="N51">
        <f>B51</f>
        <v>0</v>
      </c>
    </row>
    <row r="52" spans="2:14" x14ac:dyDescent="0.2">
      <c r="B52">
        <f>B51+1</f>
        <v>1</v>
      </c>
      <c r="C52">
        <f>IF(B51&lt;Utilisateur!$B$25, Quellstärke/(Volumen*Verlustrate)*(1-EXP(-Verlustrate*B52)),"")</f>
        <v>93.410232701612557</v>
      </c>
      <c r="D52" t="str">
        <f>IF(B52&gt;Utilisateur!$B$25, Quellstärke/(Volumen*Verlustrate)*(1-EXP(-Verlustrate*Utilisateur!$B$25))  * EXP(-Verlustrate*(B52-Utilisateur!$B$25)), "")</f>
        <v/>
      </c>
      <c r="E52">
        <f>IF(ISNUMBER(C52),C52)+IF((ISNUMBER(D52)),D52)</f>
        <v>93.410232701612557</v>
      </c>
      <c r="F52">
        <f>$E52*$E$25+F51</f>
        <v>0.70057674526209412</v>
      </c>
      <c r="G52">
        <f>$E52*$E$26+G51</f>
        <v>1.4011534905241882</v>
      </c>
      <c r="H52">
        <f>$E52*$E$27+H51</f>
        <v>4.2034604715725647</v>
      </c>
      <c r="I52">
        <f t="shared" ref="I52:I55" si="2">B52</f>
        <v>1</v>
      </c>
      <c r="J52">
        <f>IF(B51&lt;Utilisateur!$B$25, C52+C$32/(INTERZONALFLOW)*(1-EXP(-INTERZONALFLOW/NFVOL*B52)),D52)</f>
        <v>442.2427803201283</v>
      </c>
      <c r="K52">
        <f>$J52*$E$25+K51</f>
        <v>3.3168208524009621</v>
      </c>
      <c r="L52">
        <f>$J52*$E$26+L51</f>
        <v>6.6336417048019243</v>
      </c>
      <c r="M52">
        <f>$J52*$E$27+M51</f>
        <v>19.900925114405773</v>
      </c>
      <c r="N52">
        <f t="shared" ref="N52:N57" si="3">B52</f>
        <v>1</v>
      </c>
    </row>
    <row r="53" spans="2:14" x14ac:dyDescent="0.2">
      <c r="B53">
        <f t="shared" ref="B53:B116" si="4">B52+1</f>
        <v>2</v>
      </c>
      <c r="C53">
        <f>IF(B52&lt;Utilisateur!$B$25, Quellstärke/(Volumen*Verlustrate)*(1-EXP(-Verlustrate*B53)),"")</f>
        <v>184.31677766526104</v>
      </c>
      <c r="D53" t="str">
        <f>IF(B53&gt;Utilisateur!$B$25, Quellstärke/(Volumen*Verlustrate)*(1-EXP(-Verlustrate*Utilisateur!$B$25))  * EXP(-Verlustrate*(B53-Utilisateur!$B$25)), "")</f>
        <v/>
      </c>
      <c r="E53">
        <f t="shared" ref="E53:E69" si="5">IF(ISNUMBER(C53),C53)+IF((ISNUMBER(D53)),D53)</f>
        <v>184.31677766526104</v>
      </c>
      <c r="F53">
        <f t="shared" ref="F53:F116" si="6">$E53*$E$25+F52</f>
        <v>2.0829525777515521</v>
      </c>
      <c r="G53">
        <f t="shared" ref="G53:G116" si="7">$E53*$E$26+G52</f>
        <v>4.1659051555031041</v>
      </c>
      <c r="H53">
        <f t="shared" ref="H53:H116" si="8">$E53*$E$27+H52</f>
        <v>12.497715466509312</v>
      </c>
      <c r="I53">
        <f t="shared" si="2"/>
        <v>2</v>
      </c>
      <c r="J53">
        <f>IF(B52&lt;Utilisateur!$B$25, C53+C$32/(INTERZONALFLOW)*(1-EXP(-INTERZONALFLOW/NFVOL*B53)),D53)</f>
        <v>533.1494319924625</v>
      </c>
      <c r="K53">
        <f t="shared" ref="K53:K116" si="9">$J53*$E$25+K52</f>
        <v>7.3154415923444311</v>
      </c>
      <c r="L53">
        <f t="shared" ref="L53:L116" si="10">$J53*$E$26+L52</f>
        <v>14.630883184688862</v>
      </c>
      <c r="M53">
        <f t="shared" ref="M53:M116" si="11">$J53*$E$27+M52</f>
        <v>43.89264955406658</v>
      </c>
      <c r="N53">
        <f t="shared" si="3"/>
        <v>2</v>
      </c>
    </row>
    <row r="54" spans="2:14" x14ac:dyDescent="0.2">
      <c r="B54">
        <f t="shared" si="4"/>
        <v>3</v>
      </c>
      <c r="C54">
        <f>IF(B53&lt;Utilisateur!$B$25, Quellstärke/(Volumen*Verlustrate)*(1-EXP(-Verlustrate*B54)),"")</f>
        <v>272.78674158908603</v>
      </c>
      <c r="D54" t="str">
        <f>IF(B54&gt;Utilisateur!$B$25, Quellstärke/(Volumen*Verlustrate)*(1-EXP(-Verlustrate*Utilisateur!$B$25))  * EXP(-Verlustrate*(B54-Utilisateur!$B$25)), "")</f>
        <v/>
      </c>
      <c r="E54">
        <f t="shared" si="5"/>
        <v>272.78674158908603</v>
      </c>
      <c r="F54">
        <f t="shared" si="6"/>
        <v>4.1288531396696975</v>
      </c>
      <c r="G54">
        <f t="shared" si="7"/>
        <v>8.2577062793393949</v>
      </c>
      <c r="H54">
        <f t="shared" si="8"/>
        <v>24.773118838018185</v>
      </c>
      <c r="I54">
        <f t="shared" si="2"/>
        <v>3</v>
      </c>
      <c r="J54">
        <f>IF(B53&lt;Utilisateur!$B$25, C54+C$32/(INTERZONALFLOW)*(1-EXP(-INTERZONALFLOW/NFVOL*B54)),D54)</f>
        <v>621.61939591632017</v>
      </c>
      <c r="K54">
        <f t="shared" si="9"/>
        <v>11.977587061716832</v>
      </c>
      <c r="L54">
        <f t="shared" si="10"/>
        <v>23.955174123433665</v>
      </c>
      <c r="M54">
        <f t="shared" si="11"/>
        <v>71.865522370300994</v>
      </c>
      <c r="N54">
        <f t="shared" si="3"/>
        <v>3</v>
      </c>
    </row>
    <row r="55" spans="2:14" x14ac:dyDescent="0.2">
      <c r="B55">
        <f t="shared" si="4"/>
        <v>4</v>
      </c>
      <c r="C55">
        <f>IF(B54&lt;Utilisateur!$B$25, Quellstärke/(Volumen*Verlustrate)*(1-EXP(-Verlustrate*B55)),"")</f>
        <v>358.88543250086531</v>
      </c>
      <c r="D55" t="str">
        <f>IF(B55&gt;Utilisateur!$B$25, Quellstärke/(Volumen*Verlustrate)*(1-EXP(-Verlustrate*Utilisateur!$B$25))  * EXP(-Verlustrate*(B55-Utilisateur!$B$25)), "")</f>
        <v/>
      </c>
      <c r="E55">
        <f t="shared" si="5"/>
        <v>358.88543250086531</v>
      </c>
      <c r="F55">
        <f t="shared" si="6"/>
        <v>6.8204938834261872</v>
      </c>
      <c r="G55">
        <f t="shared" si="7"/>
        <v>13.640987766852374</v>
      </c>
      <c r="H55">
        <f t="shared" si="8"/>
        <v>40.922963300557122</v>
      </c>
      <c r="I55">
        <f t="shared" si="2"/>
        <v>4</v>
      </c>
      <c r="J55">
        <f>IF(B54&lt;Utilisateur!$B$25, C55+C$32/(INTERZONALFLOW)*(1-EXP(-INTERZONALFLOW/NFVOL*B55)),D55)</f>
        <v>707.71808682809944</v>
      </c>
      <c r="K55">
        <f t="shared" si="9"/>
        <v>17.285472712927579</v>
      </c>
      <c r="L55">
        <f t="shared" si="10"/>
        <v>34.570945425855157</v>
      </c>
      <c r="M55">
        <f t="shared" si="11"/>
        <v>103.71283627756547</v>
      </c>
      <c r="N55">
        <f t="shared" si="3"/>
        <v>4</v>
      </c>
    </row>
    <row r="56" spans="2:14" x14ac:dyDescent="0.2">
      <c r="B56">
        <f t="shared" si="4"/>
        <v>5</v>
      </c>
      <c r="C56">
        <f>IF(B55&lt;Utilisateur!$B$25, Quellstärke/(Volumen*Verlustrate)*(1-EXP(-Verlustrate*B56)),"")</f>
        <v>442.67640796802937</v>
      </c>
      <c r="D56" t="str">
        <f>IF(B56&gt;Utilisateur!$B$25, Quellstärke/(Volumen*Verlustrate)*(1-EXP(-Verlustrate*Utilisateur!$B$25))  * EXP(-Verlustrate*(B56-Utilisateur!$B$25)), "")</f>
        <v/>
      </c>
      <c r="E56">
        <f t="shared" si="5"/>
        <v>442.67640796802937</v>
      </c>
      <c r="F56">
        <f t="shared" si="6"/>
        <v>10.140566943186407</v>
      </c>
      <c r="G56">
        <f t="shared" si="7"/>
        <v>20.281133886372814</v>
      </c>
      <c r="H56">
        <f t="shared" si="8"/>
        <v>60.843401659118442</v>
      </c>
      <c r="I56">
        <f t="shared" ref="I56:I119" si="12">B56</f>
        <v>5</v>
      </c>
      <c r="J56">
        <f>IF(B55&lt;Utilisateur!$B$25, C56+C$32/(INTERZONALFLOW)*(1-EXP(-INTERZONALFLOW/NFVOL*B56)),D56)</f>
        <v>791.50906229526345</v>
      </c>
      <c r="K56">
        <f t="shared" si="9"/>
        <v>23.221790680142053</v>
      </c>
      <c r="L56">
        <f t="shared" si="10"/>
        <v>46.443581360284107</v>
      </c>
      <c r="M56">
        <f t="shared" si="11"/>
        <v>139.33074408085233</v>
      </c>
      <c r="N56">
        <f t="shared" si="3"/>
        <v>5</v>
      </c>
    </row>
    <row r="57" spans="2:14" x14ac:dyDescent="0.2">
      <c r="B57">
        <f t="shared" si="4"/>
        <v>6</v>
      </c>
      <c r="C57">
        <f>IF(B56&lt;Utilisateur!$B$25, Quellstärke/(Volumen*Verlustrate)*(1-EXP(-Verlustrate*B57)),"")</f>
        <v>524.2215220154992</v>
      </c>
      <c r="D57" t="str">
        <f>IF(B57&gt;Utilisateur!$B$25, Quellstärke/(Volumen*Verlustrate)*(1-EXP(-Verlustrate*Utilisateur!$B$25))  * EXP(-Verlustrate*(B57-Utilisateur!$B$25)), "")</f>
        <v/>
      </c>
      <c r="E57">
        <f t="shared" si="5"/>
        <v>524.2215220154992</v>
      </c>
      <c r="F57">
        <f t="shared" si="6"/>
        <v>14.072228358302651</v>
      </c>
      <c r="G57">
        <f t="shared" si="7"/>
        <v>28.144456716605301</v>
      </c>
      <c r="H57">
        <f t="shared" si="8"/>
        <v>84.4333701498159</v>
      </c>
      <c r="I57">
        <f t="shared" si="12"/>
        <v>6</v>
      </c>
      <c r="J57">
        <f>IF(B56&lt;Utilisateur!$B$25, C57+C$32/(INTERZONALFLOW)*(1-EXP(-INTERZONALFLOW/NFVOL*B57)),D57)</f>
        <v>873.0541763427334</v>
      </c>
      <c r="K57">
        <f t="shared" si="9"/>
        <v>29.769697002712554</v>
      </c>
      <c r="L57">
        <f t="shared" si="10"/>
        <v>59.539394005425109</v>
      </c>
      <c r="M57">
        <f t="shared" si="11"/>
        <v>178.61818201627534</v>
      </c>
      <c r="N57">
        <f t="shared" si="3"/>
        <v>6</v>
      </c>
    </row>
    <row r="58" spans="2:14" x14ac:dyDescent="0.2">
      <c r="B58">
        <f t="shared" si="4"/>
        <v>7</v>
      </c>
      <c r="C58">
        <f>IF(B57&lt;Utilisateur!$B$25, Quellstärke/(Volumen*Verlustrate)*(1-EXP(-Verlustrate*B58)),"")</f>
        <v>603.5809707859778</v>
      </c>
      <c r="D58" t="str">
        <f>IF(B58&gt;Utilisateur!$B$25, Quellstärke/(Volumen*Verlustrate)*(1-EXP(-Verlustrate*Utilisateur!$B$25))  * EXP(-Verlustrate*(B58-Utilisateur!$B$25)), "")</f>
        <v/>
      </c>
      <c r="E58">
        <f t="shared" si="5"/>
        <v>603.5809707859778</v>
      </c>
      <c r="F58">
        <f t="shared" si="6"/>
        <v>18.599085639197483</v>
      </c>
      <c r="G58">
        <f t="shared" si="7"/>
        <v>37.198171278394966</v>
      </c>
      <c r="H58">
        <f t="shared" si="8"/>
        <v>111.5945138351849</v>
      </c>
      <c r="I58">
        <f t="shared" si="12"/>
        <v>7</v>
      </c>
      <c r="J58">
        <f>IF(B57&lt;Utilisateur!$B$25, C58+C$32/(INTERZONALFLOW)*(1-EXP(-INTERZONALFLOW/NFVOL*B58)),D58)</f>
        <v>952.41362511321199</v>
      </c>
      <c r="K58">
        <f t="shared" si="9"/>
        <v>36.912799191061644</v>
      </c>
      <c r="L58">
        <f t="shared" si="10"/>
        <v>73.825598382123289</v>
      </c>
      <c r="M58">
        <f t="shared" si="11"/>
        <v>221.47679514636988</v>
      </c>
      <c r="N58">
        <f t="shared" ref="N58:N121" si="13">B58</f>
        <v>7</v>
      </c>
    </row>
    <row r="59" spans="2:14" x14ac:dyDescent="0.2">
      <c r="B59">
        <f t="shared" si="4"/>
        <v>8</v>
      </c>
      <c r="C59">
        <f>IF(B58&lt;Utilisateur!$B$25, Quellstärke/(Volumen*Verlustrate)*(1-EXP(-Verlustrate*B59)),"")</f>
        <v>680.81333697640343</v>
      </c>
      <c r="D59" t="str">
        <f>IF(B59&gt;Utilisateur!$B$25, Quellstärke/(Volumen*Verlustrate)*(1-EXP(-Verlustrate*Utilisateur!$B$25))  * EXP(-Verlustrate*(B59-Utilisateur!$B$25)), "")</f>
        <v/>
      </c>
      <c r="E59">
        <f t="shared" si="5"/>
        <v>680.81333697640343</v>
      </c>
      <c r="F59">
        <f t="shared" si="6"/>
        <v>23.705185666520507</v>
      </c>
      <c r="G59">
        <f t="shared" si="7"/>
        <v>47.410371333041013</v>
      </c>
      <c r="H59">
        <f t="shared" si="8"/>
        <v>142.23111399912307</v>
      </c>
      <c r="I59">
        <f t="shared" si="12"/>
        <v>8</v>
      </c>
      <c r="J59">
        <f>IF(B58&lt;Utilisateur!$B$25, C59+C$32/(INTERZONALFLOW)*(1-EXP(-INTERZONALFLOW/NFVOL*B59)),D59)</f>
        <v>1029.6459913036376</v>
      </c>
      <c r="K59">
        <f t="shared" si="9"/>
        <v>44.635144125838927</v>
      </c>
      <c r="L59">
        <f t="shared" si="10"/>
        <v>89.270288251677854</v>
      </c>
      <c r="M59">
        <f t="shared" si="11"/>
        <v>267.81086475503355</v>
      </c>
      <c r="N59">
        <f t="shared" si="13"/>
        <v>8</v>
      </c>
    </row>
    <row r="60" spans="2:14" x14ac:dyDescent="0.2">
      <c r="B60">
        <f t="shared" si="4"/>
        <v>9</v>
      </c>
      <c r="C60">
        <f>IF(B59&lt;Utilisateur!$B$25, Quellstärke/(Volumen*Verlustrate)*(1-EXP(-Verlustrate*B60)),"")</f>
        <v>755.97563308336623</v>
      </c>
      <c r="D60" t="str">
        <f>IF(B60&gt;Utilisateur!$B$25, Quellstärke/(Volumen*Verlustrate)*(1-EXP(-Verlustrate*Utilisateur!$B$25))  * EXP(-Verlustrate*(B60-Utilisateur!$B$25)), "")</f>
        <v/>
      </c>
      <c r="E60">
        <f t="shared" si="5"/>
        <v>755.97563308336623</v>
      </c>
      <c r="F60">
        <f t="shared" si="6"/>
        <v>29.375002914645755</v>
      </c>
      <c r="G60">
        <f t="shared" si="7"/>
        <v>58.75000582929151</v>
      </c>
      <c r="H60">
        <f t="shared" si="8"/>
        <v>176.25001748787454</v>
      </c>
      <c r="I60">
        <f t="shared" si="12"/>
        <v>9</v>
      </c>
      <c r="J60">
        <f>IF(B59&lt;Utilisateur!$B$25, C60+C$32/(INTERZONALFLOW)*(1-EXP(-INTERZONALFLOW/NFVOL*B60)),D60)</f>
        <v>1104.8082874106003</v>
      </c>
      <c r="K60">
        <f t="shared" si="9"/>
        <v>52.921206281418428</v>
      </c>
      <c r="L60">
        <f t="shared" si="10"/>
        <v>105.84241256283686</v>
      </c>
      <c r="M60">
        <f t="shared" si="11"/>
        <v>317.52723768851058</v>
      </c>
      <c r="N60">
        <f t="shared" si="13"/>
        <v>9</v>
      </c>
    </row>
    <row r="61" spans="2:14" x14ac:dyDescent="0.2">
      <c r="B61">
        <f t="shared" si="4"/>
        <v>10</v>
      </c>
      <c r="C61">
        <f>IF(B60&lt;Utilisateur!$B$25, Quellstärke/(Volumen*Verlustrate)*(1-EXP(-Verlustrate*B61)),"")</f>
        <v>829.12334348940897</v>
      </c>
      <c r="D61" t="str">
        <f>IF(B61&gt;Utilisateur!$B$25, Quellstärke/(Volumen*Verlustrate)*(1-EXP(-Verlustrate*Utilisateur!$B$25))  * EXP(-Verlustrate*(B61-Utilisateur!$B$25)), "")</f>
        <v/>
      </c>
      <c r="E61">
        <f t="shared" si="5"/>
        <v>829.12334348940897</v>
      </c>
      <c r="F61">
        <f t="shared" si="6"/>
        <v>35.593427990816323</v>
      </c>
      <c r="G61">
        <f t="shared" si="7"/>
        <v>71.186855981632647</v>
      </c>
      <c r="H61">
        <f t="shared" si="8"/>
        <v>213.56056794489794</v>
      </c>
      <c r="I61">
        <f t="shared" si="12"/>
        <v>10</v>
      </c>
      <c r="J61">
        <f>IF(B60&lt;Utilisateur!$B$25, C61+C$32/(INTERZONALFLOW)*(1-EXP(-INTERZONALFLOW/NFVOL*B61)),D61)</f>
        <v>1177.955997816643</v>
      </c>
      <c r="K61">
        <f t="shared" si="9"/>
        <v>61.755876265043248</v>
      </c>
      <c r="L61">
        <f t="shared" si="10"/>
        <v>123.5117525300865</v>
      </c>
      <c r="M61">
        <f t="shared" si="11"/>
        <v>370.5352575902595</v>
      </c>
      <c r="N61">
        <f t="shared" si="13"/>
        <v>10</v>
      </c>
    </row>
    <row r="62" spans="2:14" x14ac:dyDescent="0.2">
      <c r="B62">
        <f t="shared" si="4"/>
        <v>11</v>
      </c>
      <c r="C62">
        <f>IF(B61&lt;Utilisateur!$B$25, Quellstärke/(Volumen*Verlustrate)*(1-EXP(-Verlustrate*B62)),"")</f>
        <v>900.31046542128684</v>
      </c>
      <c r="D62" t="str">
        <f>IF(B62&gt;Utilisateur!$B$25, Quellstärke/(Volumen*Verlustrate)*(1-EXP(-Verlustrate*Utilisateur!$B$25))  * EXP(-Verlustrate*(B62-Utilisateur!$B$25)), "")</f>
        <v/>
      </c>
      <c r="E62">
        <f t="shared" si="5"/>
        <v>900.31046542128684</v>
      </c>
      <c r="F62">
        <f t="shared" si="6"/>
        <v>42.345756481475973</v>
      </c>
      <c r="G62">
        <f t="shared" si="7"/>
        <v>84.691512962951947</v>
      </c>
      <c r="H62">
        <f t="shared" si="8"/>
        <v>254.07453888885584</v>
      </c>
      <c r="I62">
        <f t="shared" si="12"/>
        <v>11</v>
      </c>
      <c r="J62">
        <f>IF(B61&lt;Utilisateur!$B$25, C62+C$32/(INTERZONALFLOW)*(1-EXP(-INTERZONALFLOW/NFVOL*B62)),D62)</f>
        <v>1249.143119748521</v>
      </c>
      <c r="K62">
        <f t="shared" si="9"/>
        <v>71.124449663157151</v>
      </c>
      <c r="L62">
        <f t="shared" si="10"/>
        <v>142.2488993263143</v>
      </c>
      <c r="M62">
        <f t="shared" si="11"/>
        <v>426.74669797894296</v>
      </c>
      <c r="N62">
        <f t="shared" si="13"/>
        <v>11</v>
      </c>
    </row>
    <row r="63" spans="2:14" x14ac:dyDescent="0.2">
      <c r="B63">
        <f t="shared" si="4"/>
        <v>12</v>
      </c>
      <c r="C63">
        <f>IF(B62&lt;Utilisateur!$B$25, Quellstärke/(Volumen*Verlustrate)*(1-EXP(-Verlustrate*B63)),"")</f>
        <v>969.58954881041643</v>
      </c>
      <c r="D63" t="str">
        <f>IF(B63&gt;Utilisateur!$B$25, Quellstärke/(Volumen*Verlustrate)*(1-EXP(-Verlustrate*Utilisateur!$B$25))  * EXP(-Verlustrate*(B63-Utilisateur!$B$25)), "")</f>
        <v/>
      </c>
      <c r="E63">
        <f t="shared" si="5"/>
        <v>969.58954881041643</v>
      </c>
      <c r="F63">
        <f t="shared" si="6"/>
        <v>49.617678097554098</v>
      </c>
      <c r="G63">
        <f t="shared" si="7"/>
        <v>99.235356195108196</v>
      </c>
      <c r="H63">
        <f t="shared" si="8"/>
        <v>297.7060685853246</v>
      </c>
      <c r="I63">
        <f t="shared" si="12"/>
        <v>12</v>
      </c>
      <c r="J63">
        <f>IF(B62&lt;Utilisateur!$B$25, C63+C$32/(INTERZONALFLOW)*(1-EXP(-INTERZONALFLOW/NFVOL*B63)),D63)</f>
        <v>1318.4222031376505</v>
      </c>
      <c r="K63">
        <f t="shared" si="9"/>
        <v>81.012616186689527</v>
      </c>
      <c r="L63">
        <f t="shared" si="10"/>
        <v>162.02523237337905</v>
      </c>
      <c r="M63">
        <f t="shared" si="11"/>
        <v>486.07569712013725</v>
      </c>
      <c r="N63">
        <f t="shared" si="13"/>
        <v>12</v>
      </c>
    </row>
    <row r="64" spans="2:14" x14ac:dyDescent="0.2">
      <c r="B64">
        <f t="shared" si="4"/>
        <v>13</v>
      </c>
      <c r="C64">
        <f>IF(B63&lt;Utilisateur!$B$25, Quellstärke/(Volumen*Verlustrate)*(1-EXP(-Verlustrate*B64)),"")</f>
        <v>1037.0117350849346</v>
      </c>
      <c r="D64" t="str">
        <f>IF(B64&gt;Utilisateur!$B$25, Quellstärke/(Volumen*Verlustrate)*(1-EXP(-Verlustrate*Utilisateur!$B$25))  * EXP(-Verlustrate*(B64-Utilisateur!$B$25)), "")</f>
        <v/>
      </c>
      <c r="E64">
        <f t="shared" si="5"/>
        <v>1037.0117350849346</v>
      </c>
      <c r="F64">
        <f t="shared" si="6"/>
        <v>57.395266110691111</v>
      </c>
      <c r="G64">
        <f t="shared" si="7"/>
        <v>114.79053222138222</v>
      </c>
      <c r="H64">
        <f t="shared" si="8"/>
        <v>344.37159666414664</v>
      </c>
      <c r="I64">
        <f t="shared" si="12"/>
        <v>13</v>
      </c>
      <c r="J64">
        <f>IF(B63&lt;Utilisateur!$B$25, C64+C$32/(INTERZONALFLOW)*(1-EXP(-INTERZONALFLOW/NFVOL*B64)),D64)</f>
        <v>1385.8443894121688</v>
      </c>
      <c r="K64">
        <f t="shared" si="9"/>
        <v>91.406449107280793</v>
      </c>
      <c r="L64">
        <f t="shared" si="10"/>
        <v>182.81289821456159</v>
      </c>
      <c r="M64">
        <f t="shared" si="11"/>
        <v>548.43869464368481</v>
      </c>
      <c r="N64">
        <f t="shared" si="13"/>
        <v>13</v>
      </c>
    </row>
    <row r="65" spans="2:14" x14ac:dyDescent="0.2">
      <c r="B65">
        <f t="shared" si="4"/>
        <v>14</v>
      </c>
      <c r="C65">
        <f>IF(B64&lt;Utilisateur!$B$25, Quellstärke/(Volumen*Verlustrate)*(1-EXP(-Verlustrate*B65)),"")</f>
        <v>1102.6267949220151</v>
      </c>
      <c r="D65" t="str">
        <f>IF(B65&gt;Utilisateur!$B$25, Quellstärke/(Volumen*Verlustrate)*(1-EXP(-Verlustrate*Utilisateur!$B$25))  * EXP(-Verlustrate*(B65-Utilisateur!$B$25)), "")</f>
        <v/>
      </c>
      <c r="E65">
        <f t="shared" si="5"/>
        <v>1102.6267949220151</v>
      </c>
      <c r="F65">
        <f t="shared" si="6"/>
        <v>65.664967072606231</v>
      </c>
      <c r="G65">
        <f t="shared" si="7"/>
        <v>131.32993414521246</v>
      </c>
      <c r="H65">
        <f t="shared" si="8"/>
        <v>393.98980243563733</v>
      </c>
      <c r="I65">
        <f t="shared" si="12"/>
        <v>14</v>
      </c>
      <c r="J65">
        <f>IF(B64&lt;Utilisateur!$B$25, C65+C$32/(INTERZONALFLOW)*(1-EXP(-INTERZONALFLOW/NFVOL*B65)),D65)</f>
        <v>1451.4594492492492</v>
      </c>
      <c r="K65">
        <f t="shared" si="9"/>
        <v>102.29239497665016</v>
      </c>
      <c r="L65">
        <f t="shared" si="10"/>
        <v>204.58478995330032</v>
      </c>
      <c r="M65">
        <f t="shared" si="11"/>
        <v>613.75436985990109</v>
      </c>
      <c r="N65">
        <f t="shared" si="13"/>
        <v>14</v>
      </c>
    </row>
    <row r="66" spans="2:14" x14ac:dyDescent="0.2">
      <c r="B66">
        <f t="shared" si="4"/>
        <v>15</v>
      </c>
      <c r="C66">
        <f>IF(B65&lt;Utilisateur!$B$25, Quellstärke/(Volumen*Verlustrate)*(1-EXP(-Verlustrate*B66)),"")</f>
        <v>1166.4831649883006</v>
      </c>
      <c r="D66" t="str">
        <f>IF(B66&gt;Utilisateur!$B$25, Quellstärke/(Volumen*Verlustrate)*(1-EXP(-Verlustrate*Utilisateur!$B$25))  * EXP(-Verlustrate*(B66-Utilisateur!$B$25)), "")</f>
        <v/>
      </c>
      <c r="E66">
        <f t="shared" si="5"/>
        <v>1166.4831649883006</v>
      </c>
      <c r="F66">
        <f t="shared" si="6"/>
        <v>74.413590810018491</v>
      </c>
      <c r="G66">
        <f t="shared" si="7"/>
        <v>148.82718162003698</v>
      </c>
      <c r="H66">
        <f t="shared" si="8"/>
        <v>446.48154486011083</v>
      </c>
      <c r="I66">
        <f t="shared" si="12"/>
        <v>15</v>
      </c>
      <c r="J66">
        <f>IF(B65&lt;Utilisateur!$B$25, C66+C$32/(INTERZONALFLOW)*(1-EXP(-INTERZONALFLOW/NFVOL*B66)),D66)</f>
        <v>1515.3158193155348</v>
      </c>
      <c r="K66">
        <f t="shared" si="9"/>
        <v>113.65726362151666</v>
      </c>
      <c r="L66">
        <f t="shared" si="10"/>
        <v>227.31452724303333</v>
      </c>
      <c r="M66">
        <f t="shared" si="11"/>
        <v>681.94358172910017</v>
      </c>
      <c r="N66">
        <f t="shared" si="13"/>
        <v>15</v>
      </c>
    </row>
    <row r="67" spans="2:14" x14ac:dyDescent="0.2">
      <c r="B67">
        <f t="shared" si="4"/>
        <v>16</v>
      </c>
      <c r="C67">
        <f>IF(B66&lt;Utilisateur!$B$25, Quellstärke/(Volumen*Verlustrate)*(1-EXP(-Verlustrate*B67)),"")</f>
        <v>1228.6279836955762</v>
      </c>
      <c r="D67" t="str">
        <f>IF(B67&gt;Utilisateur!$B$25, Quellstärke/(Volumen*Verlustrate)*(1-EXP(-Verlustrate*Utilisateur!$B$25))  * EXP(-Verlustrate*(B67-Utilisateur!$B$25)), "")</f>
        <v/>
      </c>
      <c r="E67">
        <f t="shared" si="5"/>
        <v>1228.6279836955762</v>
      </c>
      <c r="F67">
        <f t="shared" si="6"/>
        <v>83.628300687735305</v>
      </c>
      <c r="G67">
        <f t="shared" si="7"/>
        <v>167.25660137547061</v>
      </c>
      <c r="H67">
        <f t="shared" si="8"/>
        <v>501.76980412641177</v>
      </c>
      <c r="I67">
        <f t="shared" si="12"/>
        <v>16</v>
      </c>
      <c r="J67">
        <f>IF(B66&lt;Utilisateur!$B$25, C67+C$32/(INTERZONALFLOW)*(1-EXP(-INTERZONALFLOW/NFVOL*B67)),D67)</f>
        <v>1577.4606380228104</v>
      </c>
      <c r="K67">
        <f t="shared" si="9"/>
        <v>125.48821840668774</v>
      </c>
      <c r="L67">
        <f t="shared" si="10"/>
        <v>250.97643681337547</v>
      </c>
      <c r="M67">
        <f t="shared" si="11"/>
        <v>752.92931044012664</v>
      </c>
      <c r="N67">
        <f t="shared" si="13"/>
        <v>16</v>
      </c>
    </row>
    <row r="68" spans="2:14" x14ac:dyDescent="0.2">
      <c r="B68">
        <f t="shared" si="4"/>
        <v>17</v>
      </c>
      <c r="C68">
        <f>IF(B67&lt;Utilisateur!$B$25, Quellstärke/(Volumen*Verlustrate)*(1-EXP(-Verlustrate*B68)),"")</f>
        <v>1289.1071259980788</v>
      </c>
      <c r="D68" t="str">
        <f>IF(B68&gt;Utilisateur!$B$25, Quellstärke/(Volumen*Verlustrate)*(1-EXP(-Verlustrate*Utilisateur!$B$25))  * EXP(-Verlustrate*(B68-Utilisateur!$B$25)), "")</f>
        <v/>
      </c>
      <c r="E68">
        <f t="shared" si="5"/>
        <v>1289.1071259980788</v>
      </c>
      <c r="F68">
        <f t="shared" si="6"/>
        <v>93.296604132720901</v>
      </c>
      <c r="G68">
        <f t="shared" si="7"/>
        <v>186.5932082654418</v>
      </c>
      <c r="H68">
        <f t="shared" si="8"/>
        <v>559.77962479632527</v>
      </c>
      <c r="I68">
        <f t="shared" si="12"/>
        <v>17</v>
      </c>
      <c r="J68">
        <f>IF(B67&lt;Utilisateur!$B$25, C68+C$32/(INTERZONALFLOW)*(1-EXP(-INTERZONALFLOW/NFVOL*B68)),D68)</f>
        <v>1637.939780325313</v>
      </c>
      <c r="K68">
        <f t="shared" si="9"/>
        <v>137.77276675912759</v>
      </c>
      <c r="L68">
        <f t="shared" si="10"/>
        <v>275.54553351825518</v>
      </c>
      <c r="M68">
        <f t="shared" si="11"/>
        <v>826.63660055476566</v>
      </c>
      <c r="N68">
        <f t="shared" si="13"/>
        <v>17</v>
      </c>
    </row>
    <row r="69" spans="2:14" x14ac:dyDescent="0.2">
      <c r="B69">
        <f t="shared" si="4"/>
        <v>18</v>
      </c>
      <c r="C69">
        <f>IF(B68&lt;Utilisateur!$B$25, Quellstärke/(Volumen*Verlustrate)*(1-EXP(-Verlustrate*B69)),"")</f>
        <v>1347.9652372571293</v>
      </c>
      <c r="D69" t="str">
        <f>IF(B69&gt;Utilisateur!$B$25, Quellstärke/(Volumen*Verlustrate)*(1-EXP(-Verlustrate*Utilisateur!$B$25))  * EXP(-Verlustrate*(B69-Utilisateur!$B$25)), "")</f>
        <v/>
      </c>
      <c r="E69">
        <f t="shared" si="5"/>
        <v>1347.9652372571293</v>
      </c>
      <c r="F69">
        <f t="shared" si="6"/>
        <v>103.40634341214937</v>
      </c>
      <c r="G69">
        <f t="shared" si="7"/>
        <v>206.81268682429874</v>
      </c>
      <c r="H69">
        <f t="shared" si="8"/>
        <v>620.43806047289604</v>
      </c>
      <c r="I69">
        <f t="shared" si="12"/>
        <v>18</v>
      </c>
      <c r="J69">
        <f>IF(B68&lt;Utilisateur!$B$25, C69+C$32/(INTERZONALFLOW)*(1-EXP(-INTERZONALFLOW/NFVOL*B69)),D69)</f>
        <v>1696.7978915843635</v>
      </c>
      <c r="K69">
        <f t="shared" si="9"/>
        <v>150.49875094601032</v>
      </c>
      <c r="L69">
        <f t="shared" si="10"/>
        <v>300.99750189202064</v>
      </c>
      <c r="M69">
        <f t="shared" si="11"/>
        <v>902.99250567606202</v>
      </c>
      <c r="N69">
        <f t="shared" si="13"/>
        <v>18</v>
      </c>
    </row>
    <row r="70" spans="2:14" x14ac:dyDescent="0.2">
      <c r="B70">
        <f t="shared" si="4"/>
        <v>19</v>
      </c>
      <c r="C70">
        <f>IF(B69&lt;Utilisateur!$B$25, Quellstärke/(Volumen*Verlustrate)*(1-EXP(-Verlustrate*B70)),"")</f>
        <v>1405.2457661980866</v>
      </c>
      <c r="D70" t="str">
        <f>IF(B70&gt;Utilisateur!$B$25, Quellstärke/(Volumen*Verlustrate)*(1-EXP(-Verlustrate*Utilisateur!$B$25))  * EXP(-Verlustrate*(B70-Utilisateur!$B$25)), "")</f>
        <v/>
      </c>
      <c r="E70">
        <f t="shared" ref="E70:E133" si="14">IF(ISNUMBER(C70),C70)+IF((ISNUMBER(D70)),D70)</f>
        <v>1405.2457661980866</v>
      </c>
      <c r="F70">
        <f t="shared" si="6"/>
        <v>113.94568665863501</v>
      </c>
      <c r="G70">
        <f t="shared" si="7"/>
        <v>227.89137331727002</v>
      </c>
      <c r="H70">
        <f t="shared" si="8"/>
        <v>683.67411995180998</v>
      </c>
      <c r="I70">
        <f t="shared" si="12"/>
        <v>19</v>
      </c>
      <c r="J70">
        <f>IF(B69&lt;Utilisateur!$B$25, C70+C$32/(INTERZONALFLOW)*(1-EXP(-INTERZONALFLOW/NFVOL*B70)),D70)</f>
        <v>1754.0784205253208</v>
      </c>
      <c r="K70">
        <f t="shared" si="9"/>
        <v>163.65433909995022</v>
      </c>
      <c r="L70">
        <f t="shared" si="10"/>
        <v>327.30867819990044</v>
      </c>
      <c r="M70">
        <f t="shared" si="11"/>
        <v>981.92603459970144</v>
      </c>
      <c r="N70">
        <f t="shared" si="13"/>
        <v>19</v>
      </c>
    </row>
    <row r="71" spans="2:14" x14ac:dyDescent="0.2">
      <c r="B71">
        <f t="shared" si="4"/>
        <v>20</v>
      </c>
      <c r="C71">
        <f>IF(B70&lt;Utilisateur!$B$25, Quellstärke/(Volumen*Verlustrate)*(1-EXP(-Verlustrate*B71)),"")</f>
        <v>1460.9909969839509</v>
      </c>
      <c r="D71" t="str">
        <f>IF(B71&gt;Utilisateur!$B$25, Quellstärke/(Volumen*Verlustrate)*(1-EXP(-Verlustrate*Utilisateur!$B$25))  * EXP(-Verlustrate*(B71-Utilisateur!$B$25)), "")</f>
        <v/>
      </c>
      <c r="E71">
        <f t="shared" si="14"/>
        <v>1460.9909969839509</v>
      </c>
      <c r="F71">
        <f t="shared" si="6"/>
        <v>124.90311913601464</v>
      </c>
      <c r="G71">
        <f t="shared" si="7"/>
        <v>249.80623827202928</v>
      </c>
      <c r="H71">
        <f t="shared" si="8"/>
        <v>749.4187148160878</v>
      </c>
      <c r="I71">
        <f t="shared" si="12"/>
        <v>20</v>
      </c>
      <c r="J71">
        <f>IF(B70&lt;Utilisateur!$B$25, C71+C$32/(INTERZONALFLOW)*(1-EXP(-INTERZONALFLOW/NFVOL*B71)),D71)</f>
        <v>1809.8236513111851</v>
      </c>
      <c r="K71">
        <f t="shared" si="9"/>
        <v>177.22801648478412</v>
      </c>
      <c r="L71">
        <f t="shared" si="10"/>
        <v>354.45603296956824</v>
      </c>
      <c r="M71">
        <f t="shared" si="11"/>
        <v>1063.3680989087047</v>
      </c>
      <c r="N71">
        <f t="shared" si="13"/>
        <v>20</v>
      </c>
    </row>
    <row r="72" spans="2:14" x14ac:dyDescent="0.2">
      <c r="B72">
        <f t="shared" si="4"/>
        <v>21</v>
      </c>
      <c r="C72">
        <f>IF(B71&lt;Utilisateur!$B$25, Quellstärke/(Volumen*Verlustrate)*(1-EXP(-Verlustrate*B72)),"")</f>
        <v>1515.2420804292942</v>
      </c>
      <c r="D72" t="str">
        <f>IF(B72&gt;Utilisateur!$B$25, Quellstärke/(Volumen*Verlustrate)*(1-EXP(-Verlustrate*Utilisateur!$B$25))  * EXP(-Verlustrate*(B72-Utilisateur!$B$25)), "")</f>
        <v/>
      </c>
      <c r="E72">
        <f t="shared" si="14"/>
        <v>1515.2420804292942</v>
      </c>
      <c r="F72">
        <f t="shared" si="6"/>
        <v>136.26743473923435</v>
      </c>
      <c r="G72">
        <f t="shared" si="7"/>
        <v>272.53486947846869</v>
      </c>
      <c r="H72">
        <f t="shared" si="8"/>
        <v>817.60460843540602</v>
      </c>
      <c r="I72">
        <f t="shared" si="12"/>
        <v>21</v>
      </c>
      <c r="J72">
        <f>IF(B71&lt;Utilisateur!$B$25, C72+C$32/(INTERZONALFLOW)*(1-EXP(-INTERZONALFLOW/NFVOL*B72)),D72)</f>
        <v>1864.0747347565284</v>
      </c>
      <c r="K72">
        <f t="shared" si="9"/>
        <v>191.20857699545809</v>
      </c>
      <c r="L72">
        <f t="shared" si="10"/>
        <v>382.41715399091618</v>
      </c>
      <c r="M72">
        <f t="shared" si="11"/>
        <v>1147.2514619727485</v>
      </c>
      <c r="N72">
        <f t="shared" si="13"/>
        <v>21</v>
      </c>
    </row>
    <row r="73" spans="2:14" x14ac:dyDescent="0.2">
      <c r="B73">
        <f t="shared" si="4"/>
        <v>22</v>
      </c>
      <c r="C73">
        <f>IF(B72&lt;Utilisateur!$B$25, Quellstärke/(Volumen*Verlustrate)*(1-EXP(-Verlustrate*B73)),"")</f>
        <v>1568.0390643775586</v>
      </c>
      <c r="D73" t="str">
        <f>IF(B73&gt;Utilisateur!$B$25, Quellstärke/(Volumen*Verlustrate)*(1-EXP(-Verlustrate*Utilisateur!$B$25))  * EXP(-Verlustrate*(B73-Utilisateur!$B$25)), "")</f>
        <v/>
      </c>
      <c r="E73">
        <f t="shared" si="14"/>
        <v>1568.0390643775586</v>
      </c>
      <c r="F73">
        <f t="shared" si="6"/>
        <v>148.02772772206603</v>
      </c>
      <c r="G73">
        <f t="shared" si="7"/>
        <v>296.05545544413206</v>
      </c>
      <c r="H73">
        <f t="shared" si="8"/>
        <v>888.16636633239614</v>
      </c>
      <c r="I73">
        <f t="shared" si="12"/>
        <v>22</v>
      </c>
      <c r="J73">
        <f>IF(B72&lt;Utilisateur!$B$25, C73+C$32/(INTERZONALFLOW)*(1-EXP(-INTERZONALFLOW/NFVOL*B73)),D73)</f>
        <v>1916.8717187047928</v>
      </c>
      <c r="K73">
        <f t="shared" si="9"/>
        <v>205.58511488574402</v>
      </c>
      <c r="L73">
        <f t="shared" si="10"/>
        <v>411.17022977148804</v>
      </c>
      <c r="M73">
        <f t="shared" si="11"/>
        <v>1233.5106893144641</v>
      </c>
      <c r="N73">
        <f t="shared" si="13"/>
        <v>22</v>
      </c>
    </row>
    <row r="74" spans="2:14" x14ac:dyDescent="0.2">
      <c r="B74">
        <f t="shared" si="4"/>
        <v>23</v>
      </c>
      <c r="C74">
        <f>IF(B73&lt;Utilisateur!$B$25, Quellstärke/(Volumen*Verlustrate)*(1-EXP(-Verlustrate*B74)),"")</f>
        <v>1619.4209232641499</v>
      </c>
      <c r="D74" t="str">
        <f>IF(B74&gt;Utilisateur!$B$25, Quellstärke/(Volumen*Verlustrate)*(1-EXP(-Verlustrate*Utilisateur!$B$25))  * EXP(-Verlustrate*(B74-Utilisateur!$B$25)), "")</f>
        <v/>
      </c>
      <c r="E74">
        <f t="shared" si="14"/>
        <v>1619.4209232641499</v>
      </c>
      <c r="F74">
        <f t="shared" si="6"/>
        <v>160.17338464654716</v>
      </c>
      <c r="G74">
        <f t="shared" si="7"/>
        <v>320.34676929309433</v>
      </c>
      <c r="H74">
        <f t="shared" si="8"/>
        <v>961.04030787928286</v>
      </c>
      <c r="I74">
        <f t="shared" si="12"/>
        <v>23</v>
      </c>
      <c r="J74">
        <f>IF(B73&lt;Utilisateur!$B$25, C74+C$32/(INTERZONALFLOW)*(1-EXP(-INTERZONALFLOW/NFVOL*B74)),D74)</f>
        <v>1968.2535775913841</v>
      </c>
      <c r="K74">
        <f t="shared" si="9"/>
        <v>220.3470167176794</v>
      </c>
      <c r="L74">
        <f t="shared" si="10"/>
        <v>440.69403343535879</v>
      </c>
      <c r="M74">
        <f t="shared" si="11"/>
        <v>1322.0821003060764</v>
      </c>
      <c r="N74">
        <f t="shared" si="13"/>
        <v>23</v>
      </c>
    </row>
    <row r="75" spans="2:14" x14ac:dyDescent="0.2">
      <c r="B75">
        <f t="shared" si="4"/>
        <v>24</v>
      </c>
      <c r="C75">
        <f>IF(B74&lt;Utilisateur!$B$25, Quellstärke/(Volumen*Verlustrate)*(1-EXP(-Verlustrate*B75)),"")</f>
        <v>1669.4255868871442</v>
      </c>
      <c r="D75" t="str">
        <f>IF(B75&gt;Utilisateur!$B$25, Quellstärke/(Volumen*Verlustrate)*(1-EXP(-Verlustrate*Utilisateur!$B$25))  * EXP(-Verlustrate*(B75-Utilisateur!$B$25)), "")</f>
        <v/>
      </c>
      <c r="E75">
        <f t="shared" si="14"/>
        <v>1669.4255868871442</v>
      </c>
      <c r="F75">
        <f t="shared" si="6"/>
        <v>172.69407654820074</v>
      </c>
      <c r="G75">
        <f t="shared" si="7"/>
        <v>345.38815309640148</v>
      </c>
      <c r="H75">
        <f t="shared" si="8"/>
        <v>1036.1644592892044</v>
      </c>
      <c r="I75">
        <f t="shared" si="12"/>
        <v>24</v>
      </c>
      <c r="J75">
        <f>IF(B74&lt;Utilisateur!$B$25, C75+C$32/(INTERZONALFLOW)*(1-EXP(-INTERZONALFLOW/NFVOL*B75)),D75)</f>
        <v>2018.2582412143784</v>
      </c>
      <c r="K75">
        <f t="shared" si="9"/>
        <v>235.48395352678722</v>
      </c>
      <c r="L75">
        <f t="shared" si="10"/>
        <v>470.96790705357444</v>
      </c>
      <c r="M75">
        <f t="shared" si="11"/>
        <v>1412.9037211607235</v>
      </c>
      <c r="N75">
        <f t="shared" si="13"/>
        <v>24</v>
      </c>
    </row>
    <row r="76" spans="2:14" x14ac:dyDescent="0.2">
      <c r="B76">
        <f t="shared" si="4"/>
        <v>25</v>
      </c>
      <c r="C76">
        <f>IF(B75&lt;Utilisateur!$B$25, Quellstärke/(Volumen*Verlustrate)*(1-EXP(-Verlustrate*B76)),"")</f>
        <v>1718.0899684068502</v>
      </c>
      <c r="D76" t="str">
        <f>IF(B76&gt;Utilisateur!$B$25, Quellstärke/(Volumen*Verlustrate)*(1-EXP(-Verlustrate*Utilisateur!$B$25))  * EXP(-Verlustrate*(B76-Utilisateur!$B$25)), "")</f>
        <v/>
      </c>
      <c r="E76">
        <f t="shared" si="14"/>
        <v>1718.0899684068502</v>
      </c>
      <c r="F76">
        <f t="shared" si="6"/>
        <v>185.57975131125212</v>
      </c>
      <c r="G76">
        <f t="shared" si="7"/>
        <v>371.15950262250425</v>
      </c>
      <c r="H76">
        <f t="shared" si="8"/>
        <v>1113.4785078675127</v>
      </c>
      <c r="I76">
        <f t="shared" si="12"/>
        <v>25</v>
      </c>
      <c r="J76">
        <f>IF(B75&lt;Utilisateur!$B$25, C76+C$32/(INTERZONALFLOW)*(1-EXP(-INTERZONALFLOW/NFVOL*B76)),D76)</f>
        <v>2066.9226227340841</v>
      </c>
      <c r="K76">
        <f t="shared" si="9"/>
        <v>250.98587319729285</v>
      </c>
      <c r="L76">
        <f t="shared" si="10"/>
        <v>501.97174639458569</v>
      </c>
      <c r="M76">
        <f t="shared" si="11"/>
        <v>1505.9152391837574</v>
      </c>
      <c r="N76">
        <f t="shared" si="13"/>
        <v>25</v>
      </c>
    </row>
    <row r="77" spans="2:14" x14ac:dyDescent="0.2">
      <c r="B77">
        <f t="shared" si="4"/>
        <v>26</v>
      </c>
      <c r="C77">
        <f>IF(B76&lt;Utilisateur!$B$25, Quellstärke/(Volumen*Verlustrate)*(1-EXP(-Verlustrate*B77)),"")</f>
        <v>1765.4499915948977</v>
      </c>
      <c r="D77" t="str">
        <f>IF(B77&gt;Utilisateur!$B$25, Quellstärke/(Volumen*Verlustrate)*(1-EXP(-Verlustrate*Utilisateur!$B$25))  * EXP(-Verlustrate*(B77-Utilisateur!$B$25)), "")</f>
        <v/>
      </c>
      <c r="E77">
        <f t="shared" si="14"/>
        <v>1765.4499915948977</v>
      </c>
      <c r="F77">
        <f t="shared" si="6"/>
        <v>198.82062624821387</v>
      </c>
      <c r="G77">
        <f t="shared" si="7"/>
        <v>397.64125249642774</v>
      </c>
      <c r="H77">
        <f t="shared" si="8"/>
        <v>1192.9237574892832</v>
      </c>
      <c r="I77">
        <f t="shared" si="12"/>
        <v>26</v>
      </c>
      <c r="J77">
        <f>IF(B76&lt;Utilisateur!$B$25, C77+C$32/(INTERZONALFLOW)*(1-EXP(-INTERZONALFLOW/NFVOL*B77)),D77)</f>
        <v>2114.2826459221319</v>
      </c>
      <c r="K77">
        <f t="shared" si="9"/>
        <v>266.84299304170884</v>
      </c>
      <c r="L77">
        <f t="shared" si="10"/>
        <v>533.68598608341767</v>
      </c>
      <c r="M77">
        <f t="shared" si="11"/>
        <v>1601.0579582502533</v>
      </c>
      <c r="N77">
        <f t="shared" si="13"/>
        <v>26</v>
      </c>
    </row>
    <row r="78" spans="2:14" x14ac:dyDescent="0.2">
      <c r="B78">
        <f t="shared" si="4"/>
        <v>27</v>
      </c>
      <c r="C78">
        <f>IF(B77&lt;Utilisateur!$B$25, Quellstärke/(Volumen*Verlustrate)*(1-EXP(-Verlustrate*B78)),"")</f>
        <v>1811.5406173529616</v>
      </c>
      <c r="D78" t="str">
        <f>IF(B78&gt;Utilisateur!$B$25, Quellstärke/(Volumen*Verlustrate)*(1-EXP(-Verlustrate*Utilisateur!$B$25))  * EXP(-Verlustrate*(B78-Utilisateur!$B$25)), "")</f>
        <v/>
      </c>
      <c r="E78">
        <f t="shared" si="14"/>
        <v>1811.5406173529616</v>
      </c>
      <c r="F78">
        <f t="shared" si="6"/>
        <v>212.40718087836109</v>
      </c>
      <c r="G78">
        <f t="shared" si="7"/>
        <v>424.81436175672218</v>
      </c>
      <c r="H78">
        <f t="shared" si="8"/>
        <v>1274.4430852701664</v>
      </c>
      <c r="I78">
        <f t="shared" si="12"/>
        <v>27</v>
      </c>
      <c r="J78">
        <f>IF(B77&lt;Utilisateur!$B$25, C78+C$32/(INTERZONALFLOW)*(1-EXP(-INTERZONALFLOW/NFVOL*B78)),D78)</f>
        <v>2160.3732716801956</v>
      </c>
      <c r="K78">
        <f t="shared" si="9"/>
        <v>283.04579257931027</v>
      </c>
      <c r="L78">
        <f t="shared" si="10"/>
        <v>566.09158515862055</v>
      </c>
      <c r="M78">
        <f t="shared" si="11"/>
        <v>1698.2747554758621</v>
      </c>
      <c r="N78">
        <f t="shared" si="13"/>
        <v>27</v>
      </c>
    </row>
    <row r="79" spans="2:14" x14ac:dyDescent="0.2">
      <c r="B79">
        <f t="shared" si="4"/>
        <v>28</v>
      </c>
      <c r="C79">
        <f>IF(B78&lt;Utilisateur!$B$25, Quellstärke/(Volumen*Verlustrate)*(1-EXP(-Verlustrate*B79)),"")</f>
        <v>1856.3958695207014</v>
      </c>
      <c r="D79" t="str">
        <f>IF(B79&gt;Utilisateur!$B$25, Quellstärke/(Volumen*Verlustrate)*(1-EXP(-Verlustrate*Utilisateur!$B$25))  * EXP(-Verlustrate*(B79-Utilisateur!$B$25)), "")</f>
        <v/>
      </c>
      <c r="E79">
        <f t="shared" si="14"/>
        <v>1856.3958695207014</v>
      </c>
      <c r="F79">
        <f t="shared" si="6"/>
        <v>226.33014989976635</v>
      </c>
      <c r="G79">
        <f t="shared" si="7"/>
        <v>452.66029979953271</v>
      </c>
      <c r="H79">
        <f t="shared" si="8"/>
        <v>1357.980899398598</v>
      </c>
      <c r="I79">
        <f t="shared" si="12"/>
        <v>28</v>
      </c>
      <c r="J79">
        <f>IF(B78&lt;Utilisateur!$B$25, C79+C$32/(INTERZONALFLOW)*(1-EXP(-INTERZONALFLOW/NFVOL*B79)),D79)</f>
        <v>2205.2285238479353</v>
      </c>
      <c r="K79">
        <f t="shared" si="9"/>
        <v>299.58500650816978</v>
      </c>
      <c r="L79">
        <f t="shared" si="10"/>
        <v>599.17001301633957</v>
      </c>
      <c r="M79">
        <f t="shared" si="11"/>
        <v>1797.5100390490193</v>
      </c>
      <c r="N79">
        <f t="shared" si="13"/>
        <v>28</v>
      </c>
    </row>
    <row r="80" spans="2:14" x14ac:dyDescent="0.2">
      <c r="B80">
        <f t="shared" si="4"/>
        <v>29</v>
      </c>
      <c r="C80">
        <f>IF(B79&lt;Utilisateur!$B$25, Quellstärke/(Volumen*Verlustrate)*(1-EXP(-Verlustrate*B80)),"")</f>
        <v>1900.048859991969</v>
      </c>
      <c r="D80" t="str">
        <f>IF(B80&gt;Utilisateur!$B$25, Quellstärke/(Volumen*Verlustrate)*(1-EXP(-Verlustrate*Utilisateur!$B$25))  * EXP(-Verlustrate*(B80-Utilisateur!$B$25)), "")</f>
        <v/>
      </c>
      <c r="E80">
        <f t="shared" si="14"/>
        <v>1900.048859991969</v>
      </c>
      <c r="F80">
        <f t="shared" si="6"/>
        <v>240.58051634970613</v>
      </c>
      <c r="G80">
        <f t="shared" si="7"/>
        <v>481.16103269941226</v>
      </c>
      <c r="H80">
        <f t="shared" si="8"/>
        <v>1443.4830980982365</v>
      </c>
      <c r="I80">
        <f t="shared" si="12"/>
        <v>29</v>
      </c>
      <c r="J80">
        <f>IF(B79&lt;Utilisateur!$B$25, C80+C$32/(INTERZONALFLOW)*(1-EXP(-INTERZONALFLOW/NFVOL*B80)),D80)</f>
        <v>2248.8815143192032</v>
      </c>
      <c r="K80">
        <f t="shared" si="9"/>
        <v>316.45161786556383</v>
      </c>
      <c r="L80">
        <f t="shared" si="10"/>
        <v>632.90323573112767</v>
      </c>
      <c r="M80">
        <f t="shared" si="11"/>
        <v>1898.7097071933833</v>
      </c>
      <c r="N80">
        <f t="shared" si="13"/>
        <v>29</v>
      </c>
    </row>
    <row r="81" spans="2:14" x14ac:dyDescent="0.2">
      <c r="B81">
        <f t="shared" si="4"/>
        <v>30</v>
      </c>
      <c r="C81">
        <f>IF(B80&lt;Utilisateur!$B$25, Quellstärke/(Volumen*Verlustrate)*(1-EXP(-Verlustrate*B81)),"")</f>
        <v>1942.5318131578215</v>
      </c>
      <c r="D81" t="str">
        <f>IF(B81&gt;Utilisateur!$B$25, Quellstärke/(Volumen*Verlustrate)*(1-EXP(-Verlustrate*Utilisateur!$B$25))  * EXP(-Verlustrate*(B81-Utilisateur!$B$25)), "")</f>
        <v/>
      </c>
      <c r="E81">
        <f t="shared" si="14"/>
        <v>1942.5318131578215</v>
      </c>
      <c r="F81">
        <f t="shared" si="6"/>
        <v>255.14950494838979</v>
      </c>
      <c r="G81">
        <f t="shared" si="7"/>
        <v>510.29900989677958</v>
      </c>
      <c r="H81">
        <f t="shared" si="8"/>
        <v>1530.8970296903385</v>
      </c>
      <c r="I81">
        <f t="shared" si="12"/>
        <v>30</v>
      </c>
      <c r="J81">
        <f>IF(B80&lt;Utilisateur!$B$25, C81+C$32/(INTERZONALFLOW)*(1-EXP(-INTERZONALFLOW/NFVOL*B81)),D81)</f>
        <v>2291.3644674850557</v>
      </c>
      <c r="K81">
        <f t="shared" si="9"/>
        <v>333.63685137170177</v>
      </c>
      <c r="L81">
        <f t="shared" si="10"/>
        <v>667.27370274340353</v>
      </c>
      <c r="M81">
        <f t="shared" si="11"/>
        <v>2001.8211082302109</v>
      </c>
      <c r="N81">
        <f t="shared" si="13"/>
        <v>30</v>
      </c>
    </row>
    <row r="82" spans="2:14" x14ac:dyDescent="0.2">
      <c r="B82">
        <f t="shared" si="4"/>
        <v>31</v>
      </c>
      <c r="C82">
        <f>IF(B81&lt;Utilisateur!$B$25, Quellstärke/(Volumen*Verlustrate)*(1-EXP(-Verlustrate*B82)),"")</f>
        <v>1983.8760896943843</v>
      </c>
      <c r="D82" t="str">
        <f>IF(B82&gt;Utilisateur!$B$25, Quellstärke/(Volumen*Verlustrate)*(1-EXP(-Verlustrate*Utilisateur!$B$25))  * EXP(-Verlustrate*(B82-Utilisateur!$B$25)), "")</f>
        <v/>
      </c>
      <c r="E82">
        <f t="shared" si="14"/>
        <v>1983.8760896943843</v>
      </c>
      <c r="F82">
        <f t="shared" si="6"/>
        <v>270.02857562109767</v>
      </c>
      <c r="G82">
        <f t="shared" si="7"/>
        <v>540.05715124219535</v>
      </c>
      <c r="H82">
        <f t="shared" si="8"/>
        <v>1620.1714537265857</v>
      </c>
      <c r="I82">
        <f t="shared" si="12"/>
        <v>31</v>
      </c>
      <c r="J82">
        <f>IF(B81&lt;Utilisateur!$B$25, C82+C$32/(INTERZONALFLOW)*(1-EXP(-INTERZONALFLOW/NFVOL*B82)),D82)</f>
        <v>2332.7087440216183</v>
      </c>
      <c r="K82">
        <f t="shared" si="9"/>
        <v>351.13216695186389</v>
      </c>
      <c r="L82">
        <f t="shared" si="10"/>
        <v>702.26433390372779</v>
      </c>
      <c r="M82">
        <f t="shared" si="11"/>
        <v>2106.7930017111839</v>
      </c>
      <c r="N82">
        <f t="shared" si="13"/>
        <v>31</v>
      </c>
    </row>
    <row r="83" spans="2:14" x14ac:dyDescent="0.2">
      <c r="B83">
        <f t="shared" si="4"/>
        <v>32</v>
      </c>
      <c r="C83">
        <f>IF(B82&lt;Utilisateur!$B$25, Quellstärke/(Volumen*Verlustrate)*(1-EXP(-Verlustrate*B83)),"")</f>
        <v>2024.1122097131245</v>
      </c>
      <c r="D83" t="str">
        <f>IF(B83&gt;Utilisateur!$B$25, Quellstärke/(Volumen*Verlustrate)*(1-EXP(-Verlustrate*Utilisateur!$B$25))  * EXP(-Verlustrate*(B83-Utilisateur!$B$25)), "")</f>
        <v/>
      </c>
      <c r="E83">
        <f t="shared" si="14"/>
        <v>2024.1122097131245</v>
      </c>
      <c r="F83">
        <f t="shared" si="6"/>
        <v>285.20941719394608</v>
      </c>
      <c r="G83">
        <f t="shared" si="7"/>
        <v>570.41883438789216</v>
      </c>
      <c r="H83">
        <f t="shared" si="8"/>
        <v>1711.2565031636764</v>
      </c>
      <c r="I83">
        <f t="shared" si="12"/>
        <v>32</v>
      </c>
      <c r="J83">
        <f>IF(B82&lt;Utilisateur!$B$25, C83+C$32/(INTERZONALFLOW)*(1-EXP(-INTERZONALFLOW/NFVOL*B83)),D83)</f>
        <v>2372.9448640403584</v>
      </c>
      <c r="K83">
        <f t="shared" si="9"/>
        <v>368.9292534321666</v>
      </c>
      <c r="L83">
        <f t="shared" si="10"/>
        <v>737.85850686433321</v>
      </c>
      <c r="M83">
        <f t="shared" si="11"/>
        <v>2213.575520593</v>
      </c>
      <c r="N83">
        <f t="shared" si="13"/>
        <v>32</v>
      </c>
    </row>
    <row r="84" spans="2:14" x14ac:dyDescent="0.2">
      <c r="B84">
        <f t="shared" si="4"/>
        <v>33</v>
      </c>
      <c r="C84">
        <f>IF(B83&lt;Utilisateur!$B$25, Quellstärke/(Volumen*Verlustrate)*(1-EXP(-Verlustrate*B84)),"")</f>
        <v>2063.2698752906263</v>
      </c>
      <c r="D84" t="str">
        <f>IF(B84&gt;Utilisateur!$B$25, Quellstärke/(Volumen*Verlustrate)*(1-EXP(-Verlustrate*Utilisateur!$B$25))  * EXP(-Verlustrate*(B84-Utilisateur!$B$25)), "")</f>
        <v/>
      </c>
      <c r="E84">
        <f t="shared" si="14"/>
        <v>2063.2698752906263</v>
      </c>
      <c r="F84">
        <f t="shared" si="6"/>
        <v>300.68394125862579</v>
      </c>
      <c r="G84">
        <f t="shared" si="7"/>
        <v>601.36788251725159</v>
      </c>
      <c r="H84">
        <f t="shared" si="8"/>
        <v>1804.1036475517546</v>
      </c>
      <c r="I84">
        <f t="shared" si="12"/>
        <v>33</v>
      </c>
      <c r="J84">
        <f>IF(B83&lt;Utilisateur!$B$25, C84+C$32/(INTERZONALFLOW)*(1-EXP(-INTERZONALFLOW/NFVOL*B84)),D84)</f>
        <v>2412.1025296178605</v>
      </c>
      <c r="K84">
        <f t="shared" si="9"/>
        <v>387.02002240430056</v>
      </c>
      <c r="L84">
        <f t="shared" si="10"/>
        <v>774.04004480860112</v>
      </c>
      <c r="M84">
        <f t="shared" si="11"/>
        <v>2322.1201344258038</v>
      </c>
      <c r="N84">
        <f t="shared" si="13"/>
        <v>33</v>
      </c>
    </row>
    <row r="85" spans="2:14" x14ac:dyDescent="0.2">
      <c r="B85">
        <f t="shared" si="4"/>
        <v>34</v>
      </c>
      <c r="C85">
        <f>IF(B84&lt;Utilisateur!$B$25, Quellstärke/(Volumen*Verlustrate)*(1-EXP(-Verlustrate*B85)),"")</f>
        <v>2101.3779923944944</v>
      </c>
      <c r="D85" t="str">
        <f>IF(B85&gt;Utilisateur!$B$25, Quellstärke/(Volumen*Verlustrate)*(1-EXP(-Verlustrate*Utilisateur!$B$25))  * EXP(-Verlustrate*(B85-Utilisateur!$B$25)), "")</f>
        <v/>
      </c>
      <c r="E85">
        <f t="shared" si="14"/>
        <v>2101.3779923944944</v>
      </c>
      <c r="F85">
        <f t="shared" si="6"/>
        <v>316.4442762015845</v>
      </c>
      <c r="G85">
        <f t="shared" si="7"/>
        <v>632.888552403169</v>
      </c>
      <c r="H85">
        <f t="shared" si="8"/>
        <v>1898.6656572095069</v>
      </c>
      <c r="I85">
        <f t="shared" si="12"/>
        <v>34</v>
      </c>
      <c r="J85">
        <f>IF(B84&lt;Utilisateur!$B$25, C85+C$32/(INTERZONALFLOW)*(1-EXP(-INTERZONALFLOW/NFVOL*B85)),D85)</f>
        <v>2450.2106467217286</v>
      </c>
      <c r="K85">
        <f t="shared" si="9"/>
        <v>405.39660225471351</v>
      </c>
      <c r="L85">
        <f t="shared" si="10"/>
        <v>810.79320450942703</v>
      </c>
      <c r="M85">
        <f t="shared" si="11"/>
        <v>2432.3796135282814</v>
      </c>
      <c r="N85">
        <f t="shared" si="13"/>
        <v>34</v>
      </c>
    </row>
    <row r="86" spans="2:14" x14ac:dyDescent="0.2">
      <c r="B86">
        <f t="shared" si="4"/>
        <v>35</v>
      </c>
      <c r="C86">
        <f>IF(B85&lt;Utilisateur!$B$25, Quellstärke/(Volumen*Verlustrate)*(1-EXP(-Verlustrate*B86)),"")</f>
        <v>2138.4646922215784</v>
      </c>
      <c r="D86" t="str">
        <f>IF(B86&gt;Utilisateur!$B$25, Quellstärke/(Volumen*Verlustrate)*(1-EXP(-Verlustrate*Utilisateur!$B$25))  * EXP(-Verlustrate*(B86-Utilisateur!$B$25)), "")</f>
        <v/>
      </c>
      <c r="E86">
        <f t="shared" si="14"/>
        <v>2138.4646922215784</v>
      </c>
      <c r="F86">
        <f t="shared" si="6"/>
        <v>332.48276139324634</v>
      </c>
      <c r="G86">
        <f t="shared" si="7"/>
        <v>664.96552278649267</v>
      </c>
      <c r="H86">
        <f t="shared" si="8"/>
        <v>1994.8965683594779</v>
      </c>
      <c r="I86">
        <f t="shared" si="12"/>
        <v>35</v>
      </c>
      <c r="J86">
        <f>IF(B85&lt;Utilisateur!$B$25, C86+C$32/(INTERZONALFLOW)*(1-EXP(-INTERZONALFLOW/NFVOL*B86)),D86)</f>
        <v>2487.2973465488126</v>
      </c>
      <c r="K86">
        <f t="shared" si="9"/>
        <v>424.05133235382959</v>
      </c>
      <c r="L86">
        <f t="shared" si="10"/>
        <v>848.10266470765919</v>
      </c>
      <c r="M86">
        <f t="shared" si="11"/>
        <v>2544.307994122978</v>
      </c>
      <c r="N86">
        <f t="shared" si="13"/>
        <v>35</v>
      </c>
    </row>
    <row r="87" spans="2:14" x14ac:dyDescent="0.2">
      <c r="B87">
        <f t="shared" si="4"/>
        <v>36</v>
      </c>
      <c r="C87">
        <f>IF(B86&lt;Utilisateur!$B$25, Quellstärke/(Volumen*Verlustrate)*(1-EXP(-Verlustrate*B87)),"")</f>
        <v>2174.5573519642612</v>
      </c>
      <c r="D87" t="str">
        <f>IF(B87&gt;Utilisateur!$B$25, Quellstärke/(Volumen*Verlustrate)*(1-EXP(-Verlustrate*Utilisateur!$B$25))  * EXP(-Verlustrate*(B87-Utilisateur!$B$25)), "")</f>
        <v/>
      </c>
      <c r="E87">
        <f t="shared" si="14"/>
        <v>2174.5573519642612</v>
      </c>
      <c r="F87">
        <f t="shared" si="6"/>
        <v>348.79194153297829</v>
      </c>
      <c r="G87">
        <f t="shared" si="7"/>
        <v>697.58388306595657</v>
      </c>
      <c r="H87">
        <f t="shared" si="8"/>
        <v>2092.7516491978695</v>
      </c>
      <c r="I87">
        <f t="shared" si="12"/>
        <v>36</v>
      </c>
      <c r="J87">
        <f>IF(B86&lt;Utilisateur!$B$25, C87+C$32/(INTERZONALFLOW)*(1-EXP(-INTERZONALFLOW/NFVOL*B87)),D87)</f>
        <v>2523.3900062914954</v>
      </c>
      <c r="K87">
        <f t="shared" si="9"/>
        <v>442.97675740101579</v>
      </c>
      <c r="L87">
        <f t="shared" si="10"/>
        <v>885.95351480203158</v>
      </c>
      <c r="M87">
        <f t="shared" si="11"/>
        <v>2657.8605444060954</v>
      </c>
      <c r="N87">
        <f t="shared" si="13"/>
        <v>36</v>
      </c>
    </row>
    <row r="88" spans="2:14" x14ac:dyDescent="0.2">
      <c r="B88">
        <f t="shared" si="4"/>
        <v>37</v>
      </c>
      <c r="C88">
        <f>IF(B87&lt;Utilisateur!$B$25, Quellstärke/(Volumen*Verlustrate)*(1-EXP(-Verlustrate*B88)),"")</f>
        <v>2209.6826150201491</v>
      </c>
      <c r="D88" t="str">
        <f>IF(B88&gt;Utilisateur!$B$25, Quellstärke/(Volumen*Verlustrate)*(1-EXP(-Verlustrate*Utilisateur!$B$25))  * EXP(-Verlustrate*(B88-Utilisateur!$B$25)), "")</f>
        <v/>
      </c>
      <c r="E88">
        <f t="shared" si="14"/>
        <v>2209.6826150201491</v>
      </c>
      <c r="F88">
        <f t="shared" si="6"/>
        <v>365.36456114562941</v>
      </c>
      <c r="G88">
        <f t="shared" si="7"/>
        <v>730.72912229125882</v>
      </c>
      <c r="H88">
        <f t="shared" si="8"/>
        <v>2192.1873668737762</v>
      </c>
      <c r="I88">
        <f t="shared" si="12"/>
        <v>37</v>
      </c>
      <c r="J88">
        <f>IF(B87&lt;Utilisateur!$B$25, C88+C$32/(INTERZONALFLOW)*(1-EXP(-INTERZONALFLOW/NFVOL*B88)),D88)</f>
        <v>2558.5152693473833</v>
      </c>
      <c r="K88">
        <f t="shared" si="9"/>
        <v>462.16562192112116</v>
      </c>
      <c r="L88">
        <f t="shared" si="10"/>
        <v>924.33124384224232</v>
      </c>
      <c r="M88">
        <f t="shared" si="11"/>
        <v>2772.9937315267275</v>
      </c>
      <c r="N88">
        <f t="shared" si="13"/>
        <v>37</v>
      </c>
    </row>
    <row r="89" spans="2:14" x14ac:dyDescent="0.2">
      <c r="B89">
        <f t="shared" si="4"/>
        <v>38</v>
      </c>
      <c r="C89">
        <f>IF(B88&lt;Utilisateur!$B$25, Quellstärke/(Volumen*Verlustrate)*(1-EXP(-Verlustrate*B89)),"")</f>
        <v>2243.8664106600768</v>
      </c>
      <c r="D89" t="str">
        <f>IF(B89&gt;Utilisateur!$B$25, Quellstärke/(Volumen*Verlustrate)*(1-EXP(-Verlustrate*Utilisateur!$B$25))  * EXP(-Verlustrate*(B89-Utilisateur!$B$25)), "")</f>
        <v/>
      </c>
      <c r="E89">
        <f t="shared" si="14"/>
        <v>2243.8664106600768</v>
      </c>
      <c r="F89">
        <f t="shared" si="6"/>
        <v>382.19355922557997</v>
      </c>
      <c r="G89">
        <f t="shared" si="7"/>
        <v>764.38711845115995</v>
      </c>
      <c r="H89">
        <f t="shared" si="8"/>
        <v>2293.1613553534798</v>
      </c>
      <c r="I89">
        <f t="shared" si="12"/>
        <v>38</v>
      </c>
      <c r="J89">
        <f>IF(B88&lt;Utilisateur!$B$25, C89+C$32/(INTERZONALFLOW)*(1-EXP(-INTERZONALFLOW/NFVOL*B89)),D89)</f>
        <v>2592.699064987311</v>
      </c>
      <c r="K89">
        <f t="shared" si="9"/>
        <v>481.61086490852597</v>
      </c>
      <c r="L89">
        <f t="shared" si="10"/>
        <v>963.22172981705194</v>
      </c>
      <c r="M89">
        <f t="shared" si="11"/>
        <v>2889.6651894511565</v>
      </c>
      <c r="N89">
        <f t="shared" si="13"/>
        <v>38</v>
      </c>
    </row>
    <row r="90" spans="2:14" x14ac:dyDescent="0.2">
      <c r="B90">
        <f t="shared" si="4"/>
        <v>39</v>
      </c>
      <c r="C90">
        <f>IF(B89&lt;Utilisateur!$B$25, Quellstärke/(Volumen*Verlustrate)*(1-EXP(-Verlustrate*B90)),"")</f>
        <v>2277.1339731689495</v>
      </c>
      <c r="D90" t="str">
        <f>IF(B90&gt;Utilisateur!$B$25, Quellstärke/(Volumen*Verlustrate)*(1-EXP(-Verlustrate*Utilisateur!$B$25))  * EXP(-Verlustrate*(B90-Utilisateur!$B$25)), "")</f>
        <v/>
      </c>
      <c r="E90">
        <f t="shared" si="14"/>
        <v>2277.1339731689495</v>
      </c>
      <c r="F90">
        <f t="shared" si="6"/>
        <v>399.27206402434712</v>
      </c>
      <c r="G90">
        <f t="shared" si="7"/>
        <v>798.54412804869423</v>
      </c>
      <c r="H90">
        <f t="shared" si="8"/>
        <v>2395.6323841460826</v>
      </c>
      <c r="I90">
        <f t="shared" si="12"/>
        <v>39</v>
      </c>
      <c r="J90">
        <f>IF(B89&lt;Utilisateur!$B$25, C90+C$32/(INTERZONALFLOW)*(1-EXP(-INTERZONALFLOW/NFVOL*B90)),D90)</f>
        <v>2625.9666274961837</v>
      </c>
      <c r="K90">
        <f t="shared" si="9"/>
        <v>501.30561461474736</v>
      </c>
      <c r="L90">
        <f t="shared" si="10"/>
        <v>1002.6112292294947</v>
      </c>
      <c r="M90">
        <f t="shared" si="11"/>
        <v>3007.8336876884846</v>
      </c>
      <c r="N90">
        <f t="shared" si="13"/>
        <v>39</v>
      </c>
    </row>
    <row r="91" spans="2:14" x14ac:dyDescent="0.2">
      <c r="B91">
        <f t="shared" si="4"/>
        <v>40</v>
      </c>
      <c r="C91">
        <f>IF(B90&lt;Utilisateur!$B$25, Quellstärke/(Volumen*Verlustrate)*(1-EXP(-Verlustrate*B91)),"")</f>
        <v>2309.5098604735495</v>
      </c>
      <c r="D91" t="str">
        <f>IF(B91&gt;Utilisateur!$B$25, Quellstärke/(Volumen*Verlustrate)*(1-EXP(-Verlustrate*Utilisateur!$B$25))  * EXP(-Verlustrate*(B91-Utilisateur!$B$25)), "")</f>
        <v/>
      </c>
      <c r="E91">
        <f t="shared" si="14"/>
        <v>2309.5098604735495</v>
      </c>
      <c r="F91">
        <f t="shared" si="6"/>
        <v>416.59338797789871</v>
      </c>
      <c r="G91">
        <f t="shared" si="7"/>
        <v>833.18677595579743</v>
      </c>
      <c r="H91">
        <f t="shared" si="8"/>
        <v>2499.5603278673925</v>
      </c>
      <c r="I91">
        <f t="shared" si="12"/>
        <v>40</v>
      </c>
      <c r="J91">
        <f>IF(B90&lt;Utilisateur!$B$25, C91+C$32/(INTERZONALFLOW)*(1-EXP(-INTERZONALFLOW/NFVOL*B91)),D91)</f>
        <v>2658.3425148007836</v>
      </c>
      <c r="K91">
        <f t="shared" si="9"/>
        <v>521.2431834757532</v>
      </c>
      <c r="L91">
        <f t="shared" si="10"/>
        <v>1042.4863669515064</v>
      </c>
      <c r="M91">
        <f t="shared" si="11"/>
        <v>3127.4591008545199</v>
      </c>
      <c r="N91">
        <f t="shared" si="13"/>
        <v>40</v>
      </c>
    </row>
    <row r="92" spans="2:14" x14ac:dyDescent="0.2">
      <c r="B92">
        <f t="shared" si="4"/>
        <v>41</v>
      </c>
      <c r="C92">
        <f>IF(B91&lt;Utilisateur!$B$25, Quellstärke/(Volumen*Verlustrate)*(1-EXP(-Verlustrate*B92)),"")</f>
        <v>2341.0179722710568</v>
      </c>
      <c r="D92" t="str">
        <f>IF(B92&gt;Utilisateur!$B$25, Quellstärke/(Volumen*Verlustrate)*(1-EXP(-Verlustrate*Utilisateur!$B$25))  * EXP(-Verlustrate*(B92-Utilisateur!$B$25)), "")</f>
        <v/>
      </c>
      <c r="E92">
        <f t="shared" si="14"/>
        <v>2341.0179722710568</v>
      </c>
      <c r="F92">
        <f t="shared" si="6"/>
        <v>434.15102276993161</v>
      </c>
      <c r="G92">
        <f t="shared" si="7"/>
        <v>868.30204553986323</v>
      </c>
      <c r="H92">
        <f t="shared" si="8"/>
        <v>2604.9061366195901</v>
      </c>
      <c r="I92">
        <f t="shared" si="12"/>
        <v>41</v>
      </c>
      <c r="J92">
        <f>IF(B91&lt;Utilisateur!$B$25, C92+C$32/(INTERZONALFLOW)*(1-EXP(-INTERZONALFLOW/NFVOL*B92)),D92)</f>
        <v>2689.850626598291</v>
      </c>
      <c r="K92">
        <f t="shared" si="9"/>
        <v>541.4170631752404</v>
      </c>
      <c r="L92">
        <f t="shared" si="10"/>
        <v>1082.8341263504808</v>
      </c>
      <c r="M92">
        <f t="shared" si="11"/>
        <v>3248.5023790514429</v>
      </c>
      <c r="N92">
        <f t="shared" si="13"/>
        <v>41</v>
      </c>
    </row>
    <row r="93" spans="2:14" x14ac:dyDescent="0.2">
      <c r="B93">
        <f t="shared" si="4"/>
        <v>42</v>
      </c>
      <c r="C93">
        <f>IF(B92&lt;Utilisateur!$B$25, Quellstärke/(Volumen*Verlustrate)*(1-EXP(-Verlustrate*B93)),"")</f>
        <v>2371.6815676716737</v>
      </c>
      <c r="D93" t="str">
        <f>IF(B93&gt;Utilisateur!$B$25, Quellstärke/(Volumen*Verlustrate)*(1-EXP(-Verlustrate*Utilisateur!$B$25))  * EXP(-Verlustrate*(B93-Utilisateur!$B$25)), "")</f>
        <v/>
      </c>
      <c r="E93">
        <f t="shared" si="14"/>
        <v>2371.6815676716737</v>
      </c>
      <c r="F93">
        <f t="shared" si="6"/>
        <v>451.93863452746916</v>
      </c>
      <c r="G93">
        <f t="shared" si="7"/>
        <v>903.87726905493832</v>
      </c>
      <c r="H93">
        <f t="shared" si="8"/>
        <v>2711.6318071648157</v>
      </c>
      <c r="I93">
        <f t="shared" si="12"/>
        <v>42</v>
      </c>
      <c r="J93">
        <f>IF(B92&lt;Utilisateur!$B$25, C93+C$32/(INTERZONALFLOW)*(1-EXP(-INTERZONALFLOW/NFVOL*B93)),D93)</f>
        <v>2720.5142219989079</v>
      </c>
      <c r="K93">
        <f t="shared" si="9"/>
        <v>561.82091984023225</v>
      </c>
      <c r="L93">
        <f t="shared" si="10"/>
        <v>1123.6418396804645</v>
      </c>
      <c r="M93">
        <f t="shared" si="11"/>
        <v>3370.9255190413937</v>
      </c>
      <c r="N93">
        <f t="shared" si="13"/>
        <v>42</v>
      </c>
    </row>
    <row r="94" spans="2:14" x14ac:dyDescent="0.2">
      <c r="B94">
        <f t="shared" si="4"/>
        <v>43</v>
      </c>
      <c r="C94">
        <f>IF(B93&lt;Utilisateur!$B$25, Quellstärke/(Volumen*Verlustrate)*(1-EXP(-Verlustrate*B94)),"")</f>
        <v>2401.5232823683677</v>
      </c>
      <c r="D94" t="str">
        <f>IF(B94&gt;Utilisateur!$B$25, Quellstärke/(Volumen*Verlustrate)*(1-EXP(-Verlustrate*Utilisateur!$B$25))  * EXP(-Verlustrate*(B94-Utilisateur!$B$25)), "")</f>
        <v/>
      </c>
      <c r="E94">
        <f t="shared" si="14"/>
        <v>2401.5232823683677</v>
      </c>
      <c r="F94">
        <f t="shared" si="6"/>
        <v>469.95005914523193</v>
      </c>
      <c r="G94">
        <f t="shared" si="7"/>
        <v>939.90011829046387</v>
      </c>
      <c r="H94">
        <f t="shared" si="8"/>
        <v>2819.7003548713924</v>
      </c>
      <c r="I94">
        <f t="shared" si="12"/>
        <v>43</v>
      </c>
      <c r="J94">
        <f>IF(B93&lt;Utilisateur!$B$25, C94+C$32/(INTERZONALFLOW)*(1-EXP(-INTERZONALFLOW/NFVOL*B94)),D94)</f>
        <v>2750.3559366956019</v>
      </c>
      <c r="K94">
        <f t="shared" si="9"/>
        <v>582.44858936544927</v>
      </c>
      <c r="L94">
        <f t="shared" si="10"/>
        <v>1164.8971787308985</v>
      </c>
      <c r="M94">
        <f t="shared" si="11"/>
        <v>3494.6915361926958</v>
      </c>
      <c r="N94">
        <f t="shared" si="13"/>
        <v>43</v>
      </c>
    </row>
    <row r="95" spans="2:14" x14ac:dyDescent="0.2">
      <c r="B95">
        <f t="shared" si="4"/>
        <v>44</v>
      </c>
      <c r="C95">
        <f>IF(B94&lt;Utilisateur!$B$25, Quellstärke/(Volumen*Verlustrate)*(1-EXP(-Verlustrate*B95)),"")</f>
        <v>2430.5651453464106</v>
      </c>
      <c r="D95" t="str">
        <f>IF(B95&gt;Utilisateur!$B$25, Quellstärke/(Volumen*Verlustrate)*(1-EXP(-Verlustrate*Utilisateur!$B$25))  * EXP(-Verlustrate*(B95-Utilisateur!$B$25)), "")</f>
        <v/>
      </c>
      <c r="E95">
        <f t="shared" si="14"/>
        <v>2430.5651453464106</v>
      </c>
      <c r="F95">
        <f t="shared" si="6"/>
        <v>488.17929773533001</v>
      </c>
      <c r="G95">
        <f t="shared" si="7"/>
        <v>976.35859547066002</v>
      </c>
      <c r="H95">
        <f t="shared" si="8"/>
        <v>2929.075786411981</v>
      </c>
      <c r="I95">
        <f t="shared" si="12"/>
        <v>44</v>
      </c>
      <c r="J95">
        <f>IF(B94&lt;Utilisateur!$B$25, C95+C$32/(INTERZONALFLOW)*(1-EXP(-INTERZONALFLOW/NFVOL*B95)),D95)</f>
        <v>2779.3977996736448</v>
      </c>
      <c r="K95">
        <f t="shared" si="9"/>
        <v>603.29407286300159</v>
      </c>
      <c r="L95">
        <f t="shared" si="10"/>
        <v>1206.5881457260032</v>
      </c>
      <c r="M95">
        <f t="shared" si="11"/>
        <v>3619.7644371780098</v>
      </c>
      <c r="N95">
        <f t="shared" si="13"/>
        <v>44</v>
      </c>
    </row>
    <row r="96" spans="2:14" x14ac:dyDescent="0.2">
      <c r="B96">
        <f t="shared" si="4"/>
        <v>45</v>
      </c>
      <c r="C96">
        <f>IF(B95&lt;Utilisateur!$B$25, Quellstärke/(Volumen*Verlustrate)*(1-EXP(-Verlustrate*B96)),"")</f>
        <v>2458.8285951450539</v>
      </c>
      <c r="D96" t="str">
        <f>IF(B96&gt;Utilisateur!$B$25, Quellstärke/(Volumen*Verlustrate)*(1-EXP(-Verlustrate*Utilisateur!$B$25))  * EXP(-Verlustrate*(B96-Utilisateur!$B$25)), "")</f>
        <v/>
      </c>
      <c r="E96">
        <f t="shared" si="14"/>
        <v>2458.8285951450539</v>
      </c>
      <c r="F96">
        <f t="shared" si="6"/>
        <v>506.62051219891794</v>
      </c>
      <c r="G96">
        <f t="shared" si="7"/>
        <v>1013.2410243978359</v>
      </c>
      <c r="H96">
        <f t="shared" si="8"/>
        <v>3039.7230731935083</v>
      </c>
      <c r="I96">
        <f t="shared" si="12"/>
        <v>45</v>
      </c>
      <c r="J96">
        <f>IF(B95&lt;Utilisateur!$B$25, C96+C$32/(INTERZONALFLOW)*(1-EXP(-INTERZONALFLOW/NFVOL*B96)),D96)</f>
        <v>2807.6612494722881</v>
      </c>
      <c r="K96">
        <f t="shared" si="9"/>
        <v>624.3515322340437</v>
      </c>
      <c r="L96">
        <f t="shared" si="10"/>
        <v>1248.7030644680874</v>
      </c>
      <c r="M96">
        <f t="shared" si="11"/>
        <v>3746.1091934042629</v>
      </c>
      <c r="N96">
        <f t="shared" si="13"/>
        <v>45</v>
      </c>
    </row>
    <row r="97" spans="2:14" x14ac:dyDescent="0.2">
      <c r="B97">
        <f t="shared" si="4"/>
        <v>46</v>
      </c>
      <c r="C97">
        <f>IF(B96&lt;Utilisateur!$B$25, Quellstärke/(Volumen*Verlustrate)*(1-EXP(-Verlustrate*B97)),"")</f>
        <v>2486.3344956833334</v>
      </c>
      <c r="D97" t="str">
        <f>IF(B97&gt;Utilisateur!$B$25, Quellstärke/(Volumen*Verlustrate)*(1-EXP(-Verlustrate*Utilisateur!$B$25))  * EXP(-Verlustrate*(B97-Utilisateur!$B$25)), "")</f>
        <v/>
      </c>
      <c r="E97">
        <f t="shared" si="14"/>
        <v>2486.3344956833334</v>
      </c>
      <c r="F97">
        <f t="shared" si="6"/>
        <v>525.26802091654292</v>
      </c>
      <c r="G97">
        <f t="shared" si="7"/>
        <v>1050.5360418330858</v>
      </c>
      <c r="H97">
        <f t="shared" si="8"/>
        <v>3151.6081254992582</v>
      </c>
      <c r="I97">
        <f t="shared" si="12"/>
        <v>46</v>
      </c>
      <c r="J97">
        <f>IF(B96&lt;Utilisateur!$B$25, C97+C$32/(INTERZONALFLOW)*(1-EXP(-INTERZONALFLOW/NFVOL*B97)),D97)</f>
        <v>2835.1671500105676</v>
      </c>
      <c r="K97">
        <f t="shared" si="9"/>
        <v>645.61528585912299</v>
      </c>
      <c r="L97">
        <f t="shared" si="10"/>
        <v>1291.230571718246</v>
      </c>
      <c r="M97">
        <f t="shared" si="11"/>
        <v>3873.6917151547386</v>
      </c>
      <c r="N97">
        <f t="shared" si="13"/>
        <v>46</v>
      </c>
    </row>
    <row r="98" spans="2:14" x14ac:dyDescent="0.2">
      <c r="B98">
        <f t="shared" si="4"/>
        <v>47</v>
      </c>
      <c r="C98">
        <f>IF(B97&lt;Utilisateur!$B$25, Quellstärke/(Volumen*Verlustrate)*(1-EXP(-Verlustrate*B98)),"")</f>
        <v>2513.1031516617022</v>
      </c>
      <c r="D98" t="str">
        <f>IF(B98&gt;Utilisateur!$B$25, Quellstärke/(Volumen*Verlustrate)*(1-EXP(-Verlustrate*Utilisateur!$B$25))  * EXP(-Verlustrate*(B98-Utilisateur!$B$25)), "")</f>
        <v/>
      </c>
      <c r="E98">
        <f t="shared" si="14"/>
        <v>2513.1031516617022</v>
      </c>
      <c r="F98">
        <f t="shared" si="6"/>
        <v>544.11629455400566</v>
      </c>
      <c r="G98">
        <f t="shared" si="7"/>
        <v>1088.2325891080113</v>
      </c>
      <c r="H98">
        <f t="shared" si="8"/>
        <v>3264.6977673240349</v>
      </c>
      <c r="I98">
        <f t="shared" si="12"/>
        <v>47</v>
      </c>
      <c r="J98">
        <f>IF(B97&lt;Utilisateur!$B$25, C98+C$32/(INTERZONALFLOW)*(1-EXP(-INTERZONALFLOW/NFVOL*B98)),D98)</f>
        <v>2861.9358059889364</v>
      </c>
      <c r="K98">
        <f t="shared" si="9"/>
        <v>667.07980440404003</v>
      </c>
      <c r="L98">
        <f t="shared" si="10"/>
        <v>1334.1596088080801</v>
      </c>
      <c r="M98">
        <f t="shared" si="11"/>
        <v>4002.4788264242407</v>
      </c>
      <c r="N98">
        <f t="shared" si="13"/>
        <v>47</v>
      </c>
    </row>
    <row r="99" spans="2:14" x14ac:dyDescent="0.2">
      <c r="B99">
        <f t="shared" si="4"/>
        <v>48</v>
      </c>
      <c r="C99">
        <f>IF(B98&lt;Utilisateur!$B$25, Quellstärke/(Volumen*Verlustrate)*(1-EXP(-Verlustrate*B99)),"")</f>
        <v>2539.1543235508389</v>
      </c>
      <c r="D99" t="str">
        <f>IF(B99&gt;Utilisateur!$B$25, Quellstärke/(Volumen*Verlustrate)*(1-EXP(-Verlustrate*Utilisateur!$B$25))  * EXP(-Verlustrate*(B99-Utilisateur!$B$25)), "")</f>
        <v/>
      </c>
      <c r="E99">
        <f t="shared" si="14"/>
        <v>2539.1543235508389</v>
      </c>
      <c r="F99">
        <f t="shared" si="6"/>
        <v>563.15995198063695</v>
      </c>
      <c r="G99">
        <f t="shared" si="7"/>
        <v>1126.3199039612739</v>
      </c>
      <c r="H99">
        <f t="shared" si="8"/>
        <v>3378.9597118838228</v>
      </c>
      <c r="I99">
        <f t="shared" si="12"/>
        <v>48</v>
      </c>
      <c r="J99">
        <f>IF(B98&lt;Utilisateur!$B$25, C99+C$32/(INTERZONALFLOW)*(1-EXP(-INTERZONALFLOW/NFVOL*B99)),D99)</f>
        <v>2887.986977878073</v>
      </c>
      <c r="K99">
        <f t="shared" si="9"/>
        <v>688.73970673812562</v>
      </c>
      <c r="L99">
        <f t="shared" si="10"/>
        <v>1377.4794134762512</v>
      </c>
      <c r="M99">
        <f t="shared" si="11"/>
        <v>4132.4382404287535</v>
      </c>
      <c r="N99">
        <f t="shared" si="13"/>
        <v>48</v>
      </c>
    </row>
    <row r="100" spans="2:14" x14ac:dyDescent="0.2">
      <c r="B100">
        <f t="shared" si="4"/>
        <v>49</v>
      </c>
      <c r="C100">
        <f>IF(B99&lt;Utilisateur!$B$25, Quellstärke/(Volumen*Verlustrate)*(1-EXP(-Verlustrate*B100)),"")</f>
        <v>2564.5072421787208</v>
      </c>
      <c r="D100" t="str">
        <f>IF(B100&gt;Utilisateur!$B$25, Quellstärke/(Volumen*Verlustrate)*(1-EXP(-Verlustrate*Utilisateur!$B$25))  * EXP(-Verlustrate*(B100-Utilisateur!$B$25)), "")</f>
        <v/>
      </c>
      <c r="E100">
        <f t="shared" si="14"/>
        <v>2564.5072421787208</v>
      </c>
      <c r="F100">
        <f t="shared" si="6"/>
        <v>582.39375629697736</v>
      </c>
      <c r="G100">
        <f t="shared" si="7"/>
        <v>1164.7875125939547</v>
      </c>
      <c r="H100">
        <f t="shared" si="8"/>
        <v>3494.3625377818653</v>
      </c>
      <c r="I100">
        <f t="shared" si="12"/>
        <v>49</v>
      </c>
      <c r="J100">
        <f>IF(B99&lt;Utilisateur!$B$25, C100+C$32/(INTERZONALFLOW)*(1-EXP(-INTERZONALFLOW/NFVOL*B100)),D100)</f>
        <v>2913.339896505955</v>
      </c>
      <c r="K100">
        <f t="shared" si="9"/>
        <v>710.58975596192033</v>
      </c>
      <c r="L100">
        <f t="shared" si="10"/>
        <v>1421.1795119238407</v>
      </c>
      <c r="M100">
        <f t="shared" si="11"/>
        <v>4263.5385357715213</v>
      </c>
      <c r="N100">
        <f t="shared" si="13"/>
        <v>49</v>
      </c>
    </row>
    <row r="101" spans="2:14" x14ac:dyDescent="0.2">
      <c r="B101">
        <f t="shared" si="4"/>
        <v>50</v>
      </c>
      <c r="C101">
        <f>IF(B100&lt;Utilisateur!$B$25, Quellstärke/(Volumen*Verlustrate)*(1-EXP(-Verlustrate*B101)),"")</f>
        <v>2589.1806229267113</v>
      </c>
      <c r="D101" t="str">
        <f>IF(B101&gt;Utilisateur!$B$25, Quellstärke/(Volumen*Verlustrate)*(1-EXP(-Verlustrate*Utilisateur!$B$25))  * EXP(-Verlustrate*(B101-Utilisateur!$B$25)), "")</f>
        <v/>
      </c>
      <c r="E101">
        <f t="shared" si="14"/>
        <v>2589.1806229267113</v>
      </c>
      <c r="F101">
        <f t="shared" si="6"/>
        <v>601.81261096892774</v>
      </c>
      <c r="G101">
        <f t="shared" si="7"/>
        <v>1203.6252219378555</v>
      </c>
      <c r="H101">
        <f t="shared" si="8"/>
        <v>3610.8756658135671</v>
      </c>
      <c r="I101">
        <f t="shared" si="12"/>
        <v>50</v>
      </c>
      <c r="J101">
        <f>IF(B100&lt;Utilisateur!$B$25, C101+C$32/(INTERZONALFLOW)*(1-EXP(-INTERZONALFLOW/NFVOL*B101)),D101)</f>
        <v>2938.0132772539455</v>
      </c>
      <c r="K101">
        <f t="shared" si="9"/>
        <v>732.62485554132491</v>
      </c>
      <c r="L101">
        <f t="shared" si="10"/>
        <v>1465.2497110826498</v>
      </c>
      <c r="M101">
        <f t="shared" si="11"/>
        <v>4395.7491332479485</v>
      </c>
      <c r="N101">
        <f t="shared" si="13"/>
        <v>50</v>
      </c>
    </row>
    <row r="102" spans="2:14" x14ac:dyDescent="0.2">
      <c r="B102">
        <f t="shared" si="4"/>
        <v>51</v>
      </c>
      <c r="C102">
        <f>IF(B101&lt;Utilisateur!$B$25, Quellstärke/(Volumen*Verlustrate)*(1-EXP(-Verlustrate*B102)),"")</f>
        <v>2613.1926795451468</v>
      </c>
      <c r="D102" t="str">
        <f>IF(B102&gt;Utilisateur!$B$25, Quellstärke/(Volumen*Verlustrate)*(1-EXP(-Verlustrate*Utilisateur!$B$25))  * EXP(-Verlustrate*(B102-Utilisateur!$B$25)), "")</f>
        <v/>
      </c>
      <c r="E102">
        <f t="shared" si="14"/>
        <v>2613.1926795451468</v>
      </c>
      <c r="F102">
        <f t="shared" si="6"/>
        <v>621.41155606551638</v>
      </c>
      <c r="G102">
        <f t="shared" si="7"/>
        <v>1242.8231121310328</v>
      </c>
      <c r="H102">
        <f t="shared" si="8"/>
        <v>3728.4693363930987</v>
      </c>
      <c r="I102">
        <f t="shared" si="12"/>
        <v>51</v>
      </c>
      <c r="J102">
        <f>IF(B101&lt;Utilisateur!$B$25, C102+C$32/(INTERZONALFLOW)*(1-EXP(-INTERZONALFLOW/NFVOL*B102)),D102)</f>
        <v>2962.025333872381</v>
      </c>
      <c r="K102">
        <f t="shared" si="9"/>
        <v>754.84004554536773</v>
      </c>
      <c r="L102">
        <f t="shared" si="10"/>
        <v>1509.6800910907355</v>
      </c>
      <c r="M102">
        <f t="shared" si="11"/>
        <v>4529.0402732722059</v>
      </c>
      <c r="N102">
        <f t="shared" si="13"/>
        <v>51</v>
      </c>
    </row>
    <row r="103" spans="2:14" x14ac:dyDescent="0.2">
      <c r="B103">
        <f t="shared" si="4"/>
        <v>52</v>
      </c>
      <c r="C103">
        <f>IF(B102&lt;Utilisateur!$B$25, Quellstärke/(Volumen*Verlustrate)*(1-EXP(-Verlustrate*B103)),"")</f>
        <v>2636.5611375986282</v>
      </c>
      <c r="D103" t="str">
        <f>IF(B103&gt;Utilisateur!$B$25, Quellstärke/(Volumen*Verlustrate)*(1-EXP(-Verlustrate*Utilisateur!$B$25))  * EXP(-Verlustrate*(B103-Utilisateur!$B$25)), "")</f>
        <v/>
      </c>
      <c r="E103">
        <f t="shared" si="14"/>
        <v>2636.5611375986282</v>
      </c>
      <c r="F103">
        <f t="shared" si="6"/>
        <v>641.18576459750614</v>
      </c>
      <c r="G103">
        <f t="shared" si="7"/>
        <v>1282.3715291950123</v>
      </c>
      <c r="H103">
        <f t="shared" si="8"/>
        <v>3847.114587585037</v>
      </c>
      <c r="I103">
        <f t="shared" si="12"/>
        <v>52</v>
      </c>
      <c r="J103">
        <f>IF(B102&lt;Utilisateur!$B$25, C103+C$32/(INTERZONALFLOW)*(1-EXP(-INTERZONALFLOW/NFVOL*B103)),D103)</f>
        <v>2985.3937919258624</v>
      </c>
      <c r="K103">
        <f t="shared" si="9"/>
        <v>777.23049898481167</v>
      </c>
      <c r="L103">
        <f t="shared" si="10"/>
        <v>1554.4609979696233</v>
      </c>
      <c r="M103">
        <f t="shared" si="11"/>
        <v>4663.38299390887</v>
      </c>
      <c r="N103">
        <f t="shared" si="13"/>
        <v>52</v>
      </c>
    </row>
    <row r="104" spans="2:14" x14ac:dyDescent="0.2">
      <c r="B104">
        <f t="shared" si="4"/>
        <v>53</v>
      </c>
      <c r="C104">
        <f>IF(B103&lt;Utilisateur!$B$25, Quellstärke/(Volumen*Verlustrate)*(1-EXP(-Verlustrate*B104)),"")</f>
        <v>2659.3032475509267</v>
      </c>
      <c r="D104" t="str">
        <f>IF(B104&gt;Utilisateur!$B$25, Quellstärke/(Volumen*Verlustrate)*(1-EXP(-Verlustrate*Utilisateur!$B$25))  * EXP(-Verlustrate*(B104-Utilisateur!$B$25)), "")</f>
        <v/>
      </c>
      <c r="E104">
        <f t="shared" si="14"/>
        <v>2659.3032475509267</v>
      </c>
      <c r="F104">
        <f t="shared" si="6"/>
        <v>661.13053895413805</v>
      </c>
      <c r="G104">
        <f t="shared" si="7"/>
        <v>1322.2610779082761</v>
      </c>
      <c r="H104">
        <f t="shared" si="8"/>
        <v>3966.7832337248287</v>
      </c>
      <c r="I104">
        <f t="shared" si="12"/>
        <v>53</v>
      </c>
      <c r="J104">
        <f>IF(B103&lt;Utilisateur!$B$25, C104+C$32/(INTERZONALFLOW)*(1-EXP(-INTERZONALFLOW/NFVOL*B104)),D104)</f>
        <v>3008.1359018781609</v>
      </c>
      <c r="K104">
        <f t="shared" si="9"/>
        <v>799.79151824889789</v>
      </c>
      <c r="L104">
        <f t="shared" si="10"/>
        <v>1599.5830364977958</v>
      </c>
      <c r="M104">
        <f t="shared" si="11"/>
        <v>4798.7491094933876</v>
      </c>
      <c r="N104">
        <f t="shared" si="13"/>
        <v>53</v>
      </c>
    </row>
    <row r="105" spans="2:14" x14ac:dyDescent="0.2">
      <c r="B105">
        <f t="shared" si="4"/>
        <v>54</v>
      </c>
      <c r="C105">
        <f>IF(B104&lt;Utilisateur!$B$25, Quellstärke/(Volumen*Verlustrate)*(1-EXP(-Verlustrate*B105)),"")</f>
        <v>2681.4357974991849</v>
      </c>
      <c r="D105" t="str">
        <f>IF(B105&gt;Utilisateur!$B$25, Quellstärke/(Volumen*Verlustrate)*(1-EXP(-Verlustrate*Utilisateur!$B$25))  * EXP(-Verlustrate*(B105-Utilisateur!$B$25)), "")</f>
        <v/>
      </c>
      <c r="E105">
        <f t="shared" si="14"/>
        <v>2681.4357974991849</v>
      </c>
      <c r="F105">
        <f t="shared" si="6"/>
        <v>681.24130743538194</v>
      </c>
      <c r="G105">
        <f t="shared" si="7"/>
        <v>1362.4826148707639</v>
      </c>
      <c r="H105">
        <f t="shared" si="8"/>
        <v>4087.4478446122921</v>
      </c>
      <c r="I105">
        <f t="shared" si="12"/>
        <v>54</v>
      </c>
      <c r="J105">
        <f>IF(B104&lt;Utilisateur!$B$25, C105+C$32/(INTERZONALFLOW)*(1-EXP(-INTERZONALFLOW/NFVOL*B105)),D105)</f>
        <v>3030.2684518264191</v>
      </c>
      <c r="K105">
        <f t="shared" si="9"/>
        <v>822.51853163759608</v>
      </c>
      <c r="L105">
        <f t="shared" si="10"/>
        <v>1645.0370632751922</v>
      </c>
      <c r="M105">
        <f t="shared" si="11"/>
        <v>4935.1111898255767</v>
      </c>
      <c r="N105">
        <f t="shared" si="13"/>
        <v>54</v>
      </c>
    </row>
    <row r="106" spans="2:14" x14ac:dyDescent="0.2">
      <c r="B106">
        <f t="shared" si="4"/>
        <v>55</v>
      </c>
      <c r="C106">
        <f>IF(B105&lt;Utilisateur!$B$25, Quellstärke/(Volumen*Verlustrate)*(1-EXP(-Verlustrate*B106)),"")</f>
        <v>2702.9751255667916</v>
      </c>
      <c r="D106" t="str">
        <f>IF(B106&gt;Utilisateur!$B$25, Quellstärke/(Volumen*Verlustrate)*(1-EXP(-Verlustrate*Utilisateur!$B$25))  * EXP(-Verlustrate*(B106-Utilisateur!$B$25)), "")</f>
        <v/>
      </c>
      <c r="E106">
        <f t="shared" si="14"/>
        <v>2702.9751255667916</v>
      </c>
      <c r="F106">
        <f t="shared" si="6"/>
        <v>701.51362087713289</v>
      </c>
      <c r="G106">
        <f t="shared" si="7"/>
        <v>1403.0272417542658</v>
      </c>
      <c r="H106">
        <f t="shared" si="8"/>
        <v>4209.0817252627976</v>
      </c>
      <c r="I106">
        <f t="shared" si="12"/>
        <v>55</v>
      </c>
      <c r="J106">
        <f>IF(B105&lt;Utilisateur!$B$25, C106+C$32/(INTERZONALFLOW)*(1-EXP(-INTERZONALFLOW/NFVOL*B106)),D106)</f>
        <v>3051.8077798940258</v>
      </c>
      <c r="K106">
        <f t="shared" si="9"/>
        <v>845.40708998680122</v>
      </c>
      <c r="L106">
        <f t="shared" si="10"/>
        <v>1690.8141799736024</v>
      </c>
      <c r="M106">
        <f t="shared" si="11"/>
        <v>5072.4425399208076</v>
      </c>
      <c r="N106">
        <f t="shared" si="13"/>
        <v>55</v>
      </c>
    </row>
    <row r="107" spans="2:14" x14ac:dyDescent="0.2">
      <c r="B107">
        <f t="shared" si="4"/>
        <v>56</v>
      </c>
      <c r="C107">
        <f>IF(B106&lt;Utilisateur!$B$25, Quellstärke/(Volumen*Verlustrate)*(1-EXP(-Verlustrate*B107)),"")</f>
        <v>2723.9371319640936</v>
      </c>
      <c r="D107" t="str">
        <f>IF(B107&gt;Utilisateur!$B$25, Quellstärke/(Volumen*Verlustrate)*(1-EXP(-Verlustrate*Utilisateur!$B$25))  * EXP(-Verlustrate*(B107-Utilisateur!$B$25)), "")</f>
        <v/>
      </c>
      <c r="E107">
        <f t="shared" si="14"/>
        <v>2723.9371319640936</v>
      </c>
      <c r="F107">
        <f t="shared" si="6"/>
        <v>721.94314936686362</v>
      </c>
      <c r="G107">
        <f t="shared" si="7"/>
        <v>1443.8862987337272</v>
      </c>
      <c r="H107">
        <f t="shared" si="8"/>
        <v>4331.658896201182</v>
      </c>
      <c r="I107">
        <f t="shared" si="12"/>
        <v>56</v>
      </c>
      <c r="J107">
        <f>IF(B106&lt;Utilisateur!$B$25, C107+C$32/(INTERZONALFLOW)*(1-EXP(-INTERZONALFLOW/NFVOL*B107)),D107)</f>
        <v>3072.7697862913278</v>
      </c>
      <c r="K107">
        <f t="shared" si="9"/>
        <v>868.45286338398614</v>
      </c>
      <c r="L107">
        <f t="shared" si="10"/>
        <v>1736.9057267679723</v>
      </c>
      <c r="M107">
        <f t="shared" si="11"/>
        <v>5210.7171803039173</v>
      </c>
      <c r="N107">
        <f t="shared" si="13"/>
        <v>56</v>
      </c>
    </row>
    <row r="108" spans="2:14" x14ac:dyDescent="0.2">
      <c r="B108">
        <f t="shared" si="4"/>
        <v>57</v>
      </c>
      <c r="C108">
        <f>IF(B107&lt;Utilisateur!$B$25, Quellstärke/(Volumen*Verlustrate)*(1-EXP(-Verlustrate*B108)),"")</f>
        <v>2744.3372907258399</v>
      </c>
      <c r="D108" t="str">
        <f>IF(B108&gt;Utilisateur!$B$25, Quellstärke/(Volumen*Verlustrate)*(1-EXP(-Verlustrate*Utilisateur!$B$25))  * EXP(-Verlustrate*(B108-Utilisateur!$B$25)), "")</f>
        <v/>
      </c>
      <c r="E108">
        <f t="shared" si="14"/>
        <v>2744.3372907258399</v>
      </c>
      <c r="F108">
        <f t="shared" si="6"/>
        <v>742.52567904730745</v>
      </c>
      <c r="G108">
        <f t="shared" si="7"/>
        <v>1485.0513580946149</v>
      </c>
      <c r="H108">
        <f t="shared" si="8"/>
        <v>4455.1540742838451</v>
      </c>
      <c r="I108">
        <f t="shared" si="12"/>
        <v>57</v>
      </c>
      <c r="J108">
        <f>IF(B107&lt;Utilisateur!$B$25, C108+C$32/(INTERZONALFLOW)*(1-EXP(-INTERZONALFLOW/NFVOL*B108)),D108)</f>
        <v>3093.1699450530741</v>
      </c>
      <c r="K108">
        <f t="shared" si="9"/>
        <v>891.65163797188416</v>
      </c>
      <c r="L108">
        <f t="shared" si="10"/>
        <v>1783.3032759437683</v>
      </c>
      <c r="M108">
        <f t="shared" si="11"/>
        <v>5349.9098278313058</v>
      </c>
      <c r="N108">
        <f t="shared" si="13"/>
        <v>57</v>
      </c>
    </row>
    <row r="109" spans="2:14" x14ac:dyDescent="0.2">
      <c r="B109">
        <f t="shared" si="4"/>
        <v>58</v>
      </c>
      <c r="C109">
        <f>IF(B108&lt;Utilisateur!$B$25, Quellstärke/(Volumen*Verlustrate)*(1-EXP(-Verlustrate*B109)),"")</f>
        <v>2764.1906611340296</v>
      </c>
      <c r="D109" t="str">
        <f>IF(B109&gt;Utilisateur!$B$25, Quellstärke/(Volumen*Verlustrate)*(1-EXP(-Verlustrate*Utilisateur!$B$25))  * EXP(-Verlustrate*(B109-Utilisateur!$B$25)), "")</f>
        <v/>
      </c>
      <c r="E109">
        <f t="shared" si="14"/>
        <v>2764.1906611340296</v>
      </c>
      <c r="F109">
        <f t="shared" si="6"/>
        <v>763.25710900581271</v>
      </c>
      <c r="G109">
        <f t="shared" si="7"/>
        <v>1526.5142180116254</v>
      </c>
      <c r="H109">
        <f t="shared" si="8"/>
        <v>4579.5426540348763</v>
      </c>
      <c r="I109">
        <f t="shared" si="12"/>
        <v>58</v>
      </c>
      <c r="J109">
        <f>IF(B108&lt;Utilisateur!$B$25, C109+C$32/(INTERZONALFLOW)*(1-EXP(-INTERZONALFLOW/NFVOL*B109)),D109)</f>
        <v>3113.0233154612638</v>
      </c>
      <c r="K109">
        <f t="shared" si="9"/>
        <v>914.9993128378436</v>
      </c>
      <c r="L109">
        <f t="shared" si="10"/>
        <v>1829.9986256756872</v>
      </c>
      <c r="M109">
        <f t="shared" si="11"/>
        <v>5489.9958770270623</v>
      </c>
      <c r="N109">
        <f t="shared" si="13"/>
        <v>58</v>
      </c>
    </row>
    <row r="110" spans="2:14" x14ac:dyDescent="0.2">
      <c r="B110">
        <f t="shared" si="4"/>
        <v>59</v>
      </c>
      <c r="C110">
        <f>IF(B109&lt;Utilisateur!$B$25, Quellstärke/(Volumen*Verlustrate)*(1-EXP(-Verlustrate*B110)),"")</f>
        <v>2783.5118988345844</v>
      </c>
      <c r="D110" t="str">
        <f>IF(B110&gt;Utilisateur!$B$25, Quellstärke/(Volumen*Verlustrate)*(1-EXP(-Verlustrate*Utilisateur!$B$25))  * EXP(-Verlustrate*(B110-Utilisateur!$B$25)), "")</f>
        <v/>
      </c>
      <c r="E110">
        <f t="shared" si="14"/>
        <v>2783.5118988345844</v>
      </c>
      <c r="F110">
        <f t="shared" si="6"/>
        <v>784.13344824707212</v>
      </c>
      <c r="G110">
        <f t="shared" si="7"/>
        <v>1568.2668964941442</v>
      </c>
      <c r="H110">
        <f t="shared" si="8"/>
        <v>4704.800689482433</v>
      </c>
      <c r="I110">
        <f t="shared" si="12"/>
        <v>59</v>
      </c>
      <c r="J110">
        <f>IF(B109&lt;Utilisateur!$B$25, C110+C$32/(INTERZONALFLOW)*(1-EXP(-INTERZONALFLOW/NFVOL*B110)),D110)</f>
        <v>3132.3445531618186</v>
      </c>
      <c r="K110">
        <f t="shared" si="9"/>
        <v>938.49189698655721</v>
      </c>
      <c r="L110">
        <f t="shared" si="10"/>
        <v>1876.9837939731144</v>
      </c>
      <c r="M110">
        <f t="shared" si="11"/>
        <v>5630.9513819193444</v>
      </c>
      <c r="N110">
        <f t="shared" si="13"/>
        <v>59</v>
      </c>
    </row>
    <row r="111" spans="2:14" x14ac:dyDescent="0.2">
      <c r="B111">
        <f t="shared" si="4"/>
        <v>60</v>
      </c>
      <c r="C111">
        <f>IF(B110&lt;Utilisateur!$B$25, Quellstärke/(Volumen*Verlustrate)*(1-EXP(-Verlustrate*B111)),"")</f>
        <v>2802.3152666560691</v>
      </c>
      <c r="D111" t="str">
        <f>IF(B111&gt;Utilisateur!$B$25, Quellstärke/(Volumen*Verlustrate)*(1-EXP(-Verlustrate*Utilisateur!$B$25))  * EXP(-Verlustrate*(B111-Utilisateur!$B$25)), "")</f>
        <v/>
      </c>
      <c r="E111">
        <f t="shared" si="14"/>
        <v>2802.3152666560691</v>
      </c>
      <c r="F111">
        <f t="shared" si="6"/>
        <v>805.15081274699264</v>
      </c>
      <c r="G111">
        <f t="shared" si="7"/>
        <v>1610.3016254939853</v>
      </c>
      <c r="H111">
        <f t="shared" si="8"/>
        <v>4830.9048764819563</v>
      </c>
      <c r="I111">
        <f t="shared" si="12"/>
        <v>60</v>
      </c>
      <c r="J111">
        <f>IF(B110&lt;Utilisateur!$B$25, C111+C$32/(INTERZONALFLOW)*(1-EXP(-INTERZONALFLOW/NFVOL*B111)),D111)</f>
        <v>3151.1479209833033</v>
      </c>
      <c r="K111">
        <f t="shared" si="9"/>
        <v>962.12550639393203</v>
      </c>
      <c r="L111">
        <f t="shared" si="10"/>
        <v>1924.2510127878641</v>
      </c>
      <c r="M111">
        <f t="shared" si="11"/>
        <v>5772.7530383635931</v>
      </c>
      <c r="N111">
        <f t="shared" si="13"/>
        <v>60</v>
      </c>
    </row>
    <row r="112" spans="2:14" x14ac:dyDescent="0.2">
      <c r="B112">
        <f t="shared" si="4"/>
        <v>61</v>
      </c>
      <c r="C112" t="str">
        <f>IF(B111&lt;Utilisateur!$B$25, Quellstärke/(Volumen*Verlustrate)*(1-EXP(-Verlustrate*B112)),"")</f>
        <v/>
      </c>
      <c r="D112">
        <f>IF(B112&gt;Utilisateur!$B$25, Quellstärke/(Volumen*Verlustrate)*(1-EXP(-Verlustrate*Utilisateur!$B$25))  * EXP(-Verlustrate*(B112-Utilisateur!$B$25)), "")</f>
        <v>2727.2044124368126</v>
      </c>
      <c r="E112">
        <f t="shared" si="14"/>
        <v>2727.2044124368126</v>
      </c>
      <c r="F112">
        <f t="shared" si="6"/>
        <v>825.60484584026869</v>
      </c>
      <c r="G112">
        <f t="shared" si="7"/>
        <v>1651.2096916805374</v>
      </c>
      <c r="H112">
        <f t="shared" si="8"/>
        <v>4953.6290750416129</v>
      </c>
      <c r="I112">
        <f t="shared" si="12"/>
        <v>61</v>
      </c>
      <c r="J112">
        <f>IF(B111&lt;Utilisateur!$B$25, C112+C$32/(INTERZONALFLOW)*(1-EXP(-INTERZONALFLOW/NFVOL*B112)),D112)</f>
        <v>2727.2044124368126</v>
      </c>
      <c r="K112">
        <f t="shared" si="9"/>
        <v>982.57953948720808</v>
      </c>
      <c r="L112">
        <f t="shared" si="10"/>
        <v>1965.1590789744162</v>
      </c>
      <c r="M112">
        <f t="shared" si="11"/>
        <v>5895.4772369232496</v>
      </c>
      <c r="N112">
        <f t="shared" si="13"/>
        <v>61</v>
      </c>
    </row>
    <row r="113" spans="2:14" x14ac:dyDescent="0.2">
      <c r="B113">
        <f t="shared" si="4"/>
        <v>62</v>
      </c>
      <c r="C113" t="str">
        <f>IF(B112&lt;Utilisateur!$B$25, Quellstärke/(Volumen*Verlustrate)*(1-EXP(-Verlustrate*B113)),"")</f>
        <v/>
      </c>
      <c r="D113">
        <f>IF(B113&gt;Utilisateur!$B$25, Quellstärke/(Volumen*Verlustrate)*(1-EXP(-Verlustrate*Utilisateur!$B$25))  * EXP(-Verlustrate*(B113-Utilisateur!$B$25)), "")</f>
        <v>2654.1067651142507</v>
      </c>
      <c r="E113">
        <f t="shared" si="14"/>
        <v>2654.1067651142507</v>
      </c>
      <c r="F113">
        <f t="shared" si="6"/>
        <v>845.5106465786256</v>
      </c>
      <c r="G113">
        <f t="shared" si="7"/>
        <v>1691.0212931572512</v>
      </c>
      <c r="H113">
        <f t="shared" si="8"/>
        <v>5073.0638794717543</v>
      </c>
      <c r="I113">
        <f t="shared" si="12"/>
        <v>62</v>
      </c>
      <c r="J113">
        <f>IF(B112&lt;Utilisateur!$B$25, C113+C$32/(INTERZONALFLOW)*(1-EXP(-INTERZONALFLOW/NFVOL*B113)),D113)</f>
        <v>2654.1067651142507</v>
      </c>
      <c r="K113">
        <f t="shared" si="9"/>
        <v>1002.485340225565</v>
      </c>
      <c r="L113">
        <f t="shared" si="10"/>
        <v>2004.97068045113</v>
      </c>
      <c r="M113">
        <f t="shared" si="11"/>
        <v>6014.912041353391</v>
      </c>
      <c r="N113">
        <f t="shared" si="13"/>
        <v>62</v>
      </c>
    </row>
    <row r="114" spans="2:14" x14ac:dyDescent="0.2">
      <c r="B114">
        <f t="shared" si="4"/>
        <v>63</v>
      </c>
      <c r="C114" t="str">
        <f>IF(B113&lt;Utilisateur!$B$25, Quellstärke/(Volumen*Verlustrate)*(1-EXP(-Verlustrate*B114)),"")</f>
        <v/>
      </c>
      <c r="D114">
        <f>IF(B114&gt;Utilisateur!$B$25, Quellstärke/(Volumen*Verlustrate)*(1-EXP(-Verlustrate*Utilisateur!$B$25))  * EXP(-Verlustrate*(B114-Utilisateur!$B$25)), "")</f>
        <v>2582.9683644179149</v>
      </c>
      <c r="E114">
        <f t="shared" si="14"/>
        <v>2582.9683644179149</v>
      </c>
      <c r="F114">
        <f t="shared" si="6"/>
        <v>864.88290931175993</v>
      </c>
      <c r="G114">
        <f t="shared" si="7"/>
        <v>1729.7658186235199</v>
      </c>
      <c r="H114">
        <f t="shared" si="8"/>
        <v>5189.29745587056</v>
      </c>
      <c r="I114">
        <f t="shared" si="12"/>
        <v>63</v>
      </c>
      <c r="J114">
        <f>IF(B113&lt;Utilisateur!$B$25, C114+C$32/(INTERZONALFLOW)*(1-EXP(-INTERZONALFLOW/NFVOL*B114)),D114)</f>
        <v>2582.9683644179149</v>
      </c>
      <c r="K114">
        <f t="shared" si="9"/>
        <v>1021.8576029586993</v>
      </c>
      <c r="L114">
        <f t="shared" si="10"/>
        <v>2043.7152059173986</v>
      </c>
      <c r="M114">
        <f t="shared" si="11"/>
        <v>6131.1456177521968</v>
      </c>
      <c r="N114">
        <f t="shared" si="13"/>
        <v>63</v>
      </c>
    </row>
    <row r="115" spans="2:14" x14ac:dyDescent="0.2">
      <c r="B115">
        <f t="shared" si="4"/>
        <v>64</v>
      </c>
      <c r="C115" t="str">
        <f>IF(B114&lt;Utilisateur!$B$25, Quellstärke/(Volumen*Verlustrate)*(1-EXP(-Verlustrate*B115)),"")</f>
        <v/>
      </c>
      <c r="D115">
        <f>IF(B115&gt;Utilisateur!$B$25, Quellstärke/(Volumen*Verlustrate)*(1-EXP(-Verlustrate*Utilisateur!$B$25))  * EXP(-Verlustrate*(B115-Utilisateur!$B$25)), "")</f>
        <v>2513.73669638213</v>
      </c>
      <c r="E115">
        <f t="shared" si="14"/>
        <v>2513.73669638213</v>
      </c>
      <c r="F115">
        <f t="shared" si="6"/>
        <v>883.73593453462593</v>
      </c>
      <c r="G115">
        <f t="shared" si="7"/>
        <v>1767.4718690692519</v>
      </c>
      <c r="H115">
        <f t="shared" si="8"/>
        <v>5302.4156072077558</v>
      </c>
      <c r="I115">
        <f t="shared" si="12"/>
        <v>64</v>
      </c>
      <c r="J115">
        <f>IF(B114&lt;Utilisateur!$B$25, C115+C$32/(INTERZONALFLOW)*(1-EXP(-INTERZONALFLOW/NFVOL*B115)),D115)</f>
        <v>2513.73669638213</v>
      </c>
      <c r="K115">
        <f t="shared" si="9"/>
        <v>1040.7106281815652</v>
      </c>
      <c r="L115">
        <f t="shared" si="10"/>
        <v>2081.4212563631304</v>
      </c>
      <c r="M115">
        <f t="shared" si="11"/>
        <v>6244.2637690893926</v>
      </c>
      <c r="N115">
        <f t="shared" si="13"/>
        <v>64</v>
      </c>
    </row>
    <row r="116" spans="2:14" x14ac:dyDescent="0.2">
      <c r="B116">
        <f t="shared" si="4"/>
        <v>65</v>
      </c>
      <c r="C116" t="str">
        <f>IF(B115&lt;Utilisateur!$B$25, Quellstärke/(Volumen*Verlustrate)*(1-EXP(-Verlustrate*B116)),"")</f>
        <v/>
      </c>
      <c r="D116">
        <f>IF(B116&gt;Utilisateur!$B$25, Quellstärke/(Volumen*Verlustrate)*(1-EXP(-Verlustrate*Utilisateur!$B$25))  * EXP(-Verlustrate*(B116-Utilisateur!$B$25)), "")</f>
        <v>2446.3606545805037</v>
      </c>
      <c r="E116">
        <f t="shared" si="14"/>
        <v>2446.3606545805037</v>
      </c>
      <c r="F116">
        <f t="shared" si="6"/>
        <v>902.08363944397968</v>
      </c>
      <c r="G116">
        <f t="shared" si="7"/>
        <v>1804.1672788879594</v>
      </c>
      <c r="H116">
        <f t="shared" si="8"/>
        <v>5412.5018366638787</v>
      </c>
      <c r="I116">
        <f t="shared" si="12"/>
        <v>65</v>
      </c>
      <c r="J116">
        <f>IF(B115&lt;Utilisateur!$B$25, C116+C$32/(INTERZONALFLOW)*(1-EXP(-INTERZONALFLOW/NFVOL*B116)),D116)</f>
        <v>2446.3606545805037</v>
      </c>
      <c r="K116">
        <f t="shared" si="9"/>
        <v>1059.0583330909189</v>
      </c>
      <c r="L116">
        <f t="shared" si="10"/>
        <v>2118.1166661818379</v>
      </c>
      <c r="M116">
        <f t="shared" si="11"/>
        <v>6354.3499985455155</v>
      </c>
      <c r="N116">
        <f t="shared" si="13"/>
        <v>65</v>
      </c>
    </row>
    <row r="117" spans="2:14" x14ac:dyDescent="0.2">
      <c r="B117">
        <f t="shared" ref="B117:B180" si="15">B116+1</f>
        <v>66</v>
      </c>
      <c r="C117" t="str">
        <f>IF(B116&lt;Utilisateur!$B$25, Quellstärke/(Volumen*Verlustrate)*(1-EXP(-Verlustrate*B117)),"")</f>
        <v/>
      </c>
      <c r="D117">
        <f>IF(B117&gt;Utilisateur!$B$25, Quellstärke/(Volumen*Verlustrate)*(1-EXP(-Verlustrate*Utilisateur!$B$25))  * EXP(-Verlustrate*(B117-Utilisateur!$B$25)), "")</f>
        <v>2380.7905023994526</v>
      </c>
      <c r="E117">
        <f t="shared" si="14"/>
        <v>2380.7905023994526</v>
      </c>
      <c r="F117">
        <f t="shared" ref="F117:F180" si="16">$E117*$E$25+F116</f>
        <v>919.9395682119756</v>
      </c>
      <c r="G117">
        <f t="shared" ref="G117:G180" si="17">$E117*$E$26+G116</f>
        <v>1839.8791364239512</v>
      </c>
      <c r="H117">
        <f t="shared" ref="H117:H180" si="18">$E117*$E$27+H116</f>
        <v>5519.6374092718543</v>
      </c>
      <c r="I117">
        <f t="shared" si="12"/>
        <v>66</v>
      </c>
      <c r="J117">
        <f>IF(B116&lt;Utilisateur!$B$25, C117+C$32/(INTERZONALFLOW)*(1-EXP(-INTERZONALFLOW/NFVOL*B117)),D117)</f>
        <v>2380.7905023994526</v>
      </c>
      <c r="K117">
        <f t="shared" ref="K117:K180" si="19">$J117*$E$25+K116</f>
        <v>1076.9142618589149</v>
      </c>
      <c r="L117">
        <f t="shared" ref="L117:L180" si="20">$J117*$E$26+L116</f>
        <v>2153.8285237178297</v>
      </c>
      <c r="M117">
        <f t="shared" ref="M117:M180" si="21">$J117*$E$27+M116</f>
        <v>6461.485571153491</v>
      </c>
      <c r="N117">
        <f t="shared" si="13"/>
        <v>66</v>
      </c>
    </row>
    <row r="118" spans="2:14" x14ac:dyDescent="0.2">
      <c r="B118">
        <f t="shared" si="15"/>
        <v>67</v>
      </c>
      <c r="C118" t="str">
        <f>IF(B117&lt;Utilisateur!$B$25, Quellstärke/(Volumen*Verlustrate)*(1-EXP(-Verlustrate*B118)),"")</f>
        <v/>
      </c>
      <c r="D118">
        <f>IF(B118&gt;Utilisateur!$B$25, Quellstärke/(Volumen*Verlustrate)*(1-EXP(-Verlustrate*Utilisateur!$B$25))  * EXP(-Verlustrate*(B118-Utilisateur!$B$25)), "")</f>
        <v>2316.9778363229116</v>
      </c>
      <c r="E118">
        <f t="shared" si="14"/>
        <v>2316.9778363229116</v>
      </c>
      <c r="F118">
        <f t="shared" si="16"/>
        <v>937.31690198439742</v>
      </c>
      <c r="G118">
        <f t="shared" si="17"/>
        <v>1874.6338039687948</v>
      </c>
      <c r="H118">
        <f t="shared" si="18"/>
        <v>5623.901411906385</v>
      </c>
      <c r="I118">
        <f t="shared" si="12"/>
        <v>67</v>
      </c>
      <c r="J118">
        <f>IF(B117&lt;Utilisateur!$B$25, C118+C$32/(INTERZONALFLOW)*(1-EXP(-INTERZONALFLOW/NFVOL*B118)),D118)</f>
        <v>2316.9778363229116</v>
      </c>
      <c r="K118">
        <f t="shared" si="19"/>
        <v>1094.2915956313368</v>
      </c>
      <c r="L118">
        <f t="shared" si="20"/>
        <v>2188.5831912626736</v>
      </c>
      <c r="M118">
        <f t="shared" si="21"/>
        <v>6565.7495737880217</v>
      </c>
      <c r="N118">
        <f t="shared" si="13"/>
        <v>67</v>
      </c>
    </row>
    <row r="119" spans="2:14" x14ac:dyDescent="0.2">
      <c r="B119">
        <f t="shared" si="15"/>
        <v>68</v>
      </c>
      <c r="C119" t="str">
        <f>IF(B118&lt;Utilisateur!$B$25, Quellstärke/(Volumen*Verlustrate)*(1-EXP(-Verlustrate*B119)),"")</f>
        <v/>
      </c>
      <c r="D119">
        <f>IF(B119&gt;Utilisateur!$B$25, Quellstärke/(Volumen*Verlustrate)*(1-EXP(-Verlustrate*Utilisateur!$B$25))  * EXP(-Verlustrate*(B119-Utilisateur!$B$25)), "")</f>
        <v>2254.875550201135</v>
      </c>
      <c r="E119">
        <f t="shared" si="14"/>
        <v>2254.875550201135</v>
      </c>
      <c r="F119">
        <f t="shared" si="16"/>
        <v>954.22846861090591</v>
      </c>
      <c r="G119">
        <f t="shared" si="17"/>
        <v>1908.4569372218118</v>
      </c>
      <c r="H119">
        <f t="shared" si="18"/>
        <v>5725.3708116654361</v>
      </c>
      <c r="I119">
        <f t="shared" si="12"/>
        <v>68</v>
      </c>
      <c r="J119">
        <f>IF(B118&lt;Utilisateur!$B$25, C119+C$32/(INTERZONALFLOW)*(1-EXP(-INTERZONALFLOW/NFVOL*B119)),D119)</f>
        <v>2254.875550201135</v>
      </c>
      <c r="K119">
        <f t="shared" si="19"/>
        <v>1111.2031622578454</v>
      </c>
      <c r="L119">
        <f t="shared" si="20"/>
        <v>2222.4063245156908</v>
      </c>
      <c r="M119">
        <f t="shared" si="21"/>
        <v>6667.2189735470729</v>
      </c>
      <c r="N119">
        <f t="shared" si="13"/>
        <v>68</v>
      </c>
    </row>
    <row r="120" spans="2:14" x14ac:dyDescent="0.2">
      <c r="B120">
        <f t="shared" si="15"/>
        <v>69</v>
      </c>
      <c r="C120" t="str">
        <f>IF(B119&lt;Utilisateur!$B$25, Quellstärke/(Volumen*Verlustrate)*(1-EXP(-Verlustrate*B120)),"")</f>
        <v/>
      </c>
      <c r="D120">
        <f>IF(B120&gt;Utilisateur!$B$25, Quellstärke/(Volumen*Verlustrate)*(1-EXP(-Verlustrate*Utilisateur!$B$25))  * EXP(-Verlustrate*(B120-Utilisateur!$B$25)), "")</f>
        <v>2194.4378004771993</v>
      </c>
      <c r="E120">
        <f t="shared" si="14"/>
        <v>2194.4378004771993</v>
      </c>
      <c r="F120">
        <f t="shared" si="16"/>
        <v>970.68675211448488</v>
      </c>
      <c r="G120">
        <f t="shared" si="17"/>
        <v>1941.3735042289698</v>
      </c>
      <c r="H120">
        <f t="shared" si="18"/>
        <v>5824.1205126869099</v>
      </c>
      <c r="I120">
        <f t="shared" ref="I120:I183" si="22">B120</f>
        <v>69</v>
      </c>
      <c r="J120">
        <f>IF(B119&lt;Utilisateur!$B$25, C120+C$32/(INTERZONALFLOW)*(1-EXP(-INTERZONALFLOW/NFVOL*B120)),D120)</f>
        <v>2194.4378004771993</v>
      </c>
      <c r="K120">
        <f t="shared" si="19"/>
        <v>1127.6614457614244</v>
      </c>
      <c r="L120">
        <f t="shared" si="20"/>
        <v>2255.3228915228487</v>
      </c>
      <c r="M120">
        <f t="shared" si="21"/>
        <v>6765.9686745685467</v>
      </c>
      <c r="N120">
        <f t="shared" si="13"/>
        <v>69</v>
      </c>
    </row>
    <row r="121" spans="2:14" x14ac:dyDescent="0.2">
      <c r="B121">
        <f t="shared" si="15"/>
        <v>70</v>
      </c>
      <c r="C121" t="str">
        <f>IF(B120&lt;Utilisateur!$B$25, Quellstärke/(Volumen*Verlustrate)*(1-EXP(-Verlustrate*B121)),"")</f>
        <v/>
      </c>
      <c r="D121">
        <f>IF(B121&gt;Utilisateur!$B$25, Quellstärke/(Volumen*Verlustrate)*(1-EXP(-Verlustrate*Utilisateur!$B$25))  * EXP(-Verlustrate*(B121-Utilisateur!$B$25)), "")</f>
        <v>2135.6199723455516</v>
      </c>
      <c r="E121">
        <f t="shared" si="14"/>
        <v>2135.6199723455516</v>
      </c>
      <c r="F121">
        <f t="shared" si="16"/>
        <v>986.70390190707656</v>
      </c>
      <c r="G121">
        <f t="shared" si="17"/>
        <v>1973.4078038141531</v>
      </c>
      <c r="H121">
        <f t="shared" si="18"/>
        <v>5920.22341144246</v>
      </c>
      <c r="I121">
        <f t="shared" si="22"/>
        <v>70</v>
      </c>
      <c r="J121">
        <f>IF(B120&lt;Utilisateur!$B$25, C121+C$32/(INTERZONALFLOW)*(1-EXP(-INTERZONALFLOW/NFVOL*B121)),D121)</f>
        <v>2135.6199723455516</v>
      </c>
      <c r="K121">
        <f t="shared" si="19"/>
        <v>1143.6785955540161</v>
      </c>
      <c r="L121">
        <f t="shared" si="20"/>
        <v>2287.3571911080321</v>
      </c>
      <c r="M121">
        <f t="shared" si="21"/>
        <v>6862.0715733240968</v>
      </c>
      <c r="N121">
        <f t="shared" si="13"/>
        <v>70</v>
      </c>
    </row>
    <row r="122" spans="2:14" x14ac:dyDescent="0.2">
      <c r="B122">
        <f t="shared" si="15"/>
        <v>71</v>
      </c>
      <c r="C122" t="str">
        <f>IF(B121&lt;Utilisateur!$B$25, Quellstärke/(Volumen*Verlustrate)*(1-EXP(-Verlustrate*B122)),"")</f>
        <v/>
      </c>
      <c r="D122">
        <f>IF(B122&gt;Utilisateur!$B$25, Quellstärke/(Volumen*Verlustrate)*(1-EXP(-Verlustrate*Utilisateur!$B$25))  * EXP(-Verlustrate*(B122-Utilisateur!$B$25)), "")</f>
        <v>2078.3786468176104</v>
      </c>
      <c r="E122">
        <f t="shared" si="14"/>
        <v>2078.3786468176104</v>
      </c>
      <c r="F122">
        <f t="shared" si="16"/>
        <v>1002.2917417582087</v>
      </c>
      <c r="G122">
        <f t="shared" si="17"/>
        <v>2004.5834835164173</v>
      </c>
      <c r="H122">
        <f t="shared" si="18"/>
        <v>6013.7504505492525</v>
      </c>
      <c r="I122">
        <f t="shared" si="22"/>
        <v>71</v>
      </c>
      <c r="J122">
        <f>IF(B121&lt;Utilisateur!$B$25, C122+C$32/(INTERZONALFLOW)*(1-EXP(-INTERZONALFLOW/NFVOL*B122)),D122)</f>
        <v>2078.3786468176104</v>
      </c>
      <c r="K122">
        <f t="shared" si="19"/>
        <v>1159.2664354051481</v>
      </c>
      <c r="L122">
        <f t="shared" si="20"/>
        <v>2318.5328708102961</v>
      </c>
      <c r="M122">
        <f t="shared" si="21"/>
        <v>6955.5986124308893</v>
      </c>
      <c r="N122">
        <f t="shared" ref="N122:N185" si="23">B122</f>
        <v>71</v>
      </c>
    </row>
    <row r="123" spans="2:14" x14ac:dyDescent="0.2">
      <c r="B123">
        <f t="shared" si="15"/>
        <v>72</v>
      </c>
      <c r="C123" t="str">
        <f>IF(B122&lt;Utilisateur!$B$25, Quellstärke/(Volumen*Verlustrate)*(1-EXP(-Verlustrate*B123)),"")</f>
        <v/>
      </c>
      <c r="D123">
        <f>IF(B123&gt;Utilisateur!$B$25, Quellstärke/(Volumen*Verlustrate)*(1-EXP(-Verlustrate*Utilisateur!$B$25))  * EXP(-Verlustrate*(B123-Utilisateur!$B$25)), "")</f>
        <v>2022.6715686701132</v>
      </c>
      <c r="E123">
        <f t="shared" si="14"/>
        <v>2022.6715686701132</v>
      </c>
      <c r="F123">
        <f t="shared" si="16"/>
        <v>1017.4617785232346</v>
      </c>
      <c r="G123">
        <f t="shared" si="17"/>
        <v>2034.9235570464691</v>
      </c>
      <c r="H123">
        <f t="shared" si="18"/>
        <v>6104.7706711394076</v>
      </c>
      <c r="I123">
        <f t="shared" si="22"/>
        <v>72</v>
      </c>
      <c r="J123">
        <f>IF(B122&lt;Utilisateur!$B$25, C123+C$32/(INTERZONALFLOW)*(1-EXP(-INTERZONALFLOW/NFVOL*B123)),D123)</f>
        <v>2022.6715686701132</v>
      </c>
      <c r="K123">
        <f t="shared" si="19"/>
        <v>1174.4364721701738</v>
      </c>
      <c r="L123">
        <f t="shared" si="20"/>
        <v>2348.8729443403477</v>
      </c>
      <c r="M123">
        <f t="shared" si="21"/>
        <v>7046.6188330210443</v>
      </c>
      <c r="N123">
        <f t="shared" si="23"/>
        <v>72</v>
      </c>
    </row>
    <row r="124" spans="2:14" x14ac:dyDescent="0.2">
      <c r="B124">
        <f t="shared" si="15"/>
        <v>73</v>
      </c>
      <c r="C124" t="str">
        <f>IF(B123&lt;Utilisateur!$B$25, Quellstärke/(Volumen*Verlustrate)*(1-EXP(-Verlustrate*B124)),"")</f>
        <v/>
      </c>
      <c r="D124">
        <f>IF(B124&gt;Utilisateur!$B$25, Quellstärke/(Volumen*Verlustrate)*(1-EXP(-Verlustrate*Utilisateur!$B$25))  * EXP(-Verlustrate*(B124-Utilisateur!$B$25)), "")</f>
        <v>1968.4576152525508</v>
      </c>
      <c r="E124">
        <f t="shared" si="14"/>
        <v>1968.4576152525508</v>
      </c>
      <c r="F124">
        <f t="shared" si="16"/>
        <v>1032.2252106376286</v>
      </c>
      <c r="G124">
        <f t="shared" si="17"/>
        <v>2064.4504212752572</v>
      </c>
      <c r="H124">
        <f t="shared" si="18"/>
        <v>6193.3512638257725</v>
      </c>
      <c r="I124">
        <f t="shared" si="22"/>
        <v>73</v>
      </c>
      <c r="J124">
        <f>IF(B123&lt;Utilisateur!$B$25, C124+C$32/(INTERZONALFLOW)*(1-EXP(-INTERZONALFLOW/NFVOL*B124)),D124)</f>
        <v>1968.4576152525508</v>
      </c>
      <c r="K124">
        <f t="shared" si="19"/>
        <v>1189.199904284568</v>
      </c>
      <c r="L124">
        <f t="shared" si="20"/>
        <v>2378.399808569136</v>
      </c>
      <c r="M124">
        <f t="shared" si="21"/>
        <v>7135.1994257074093</v>
      </c>
      <c r="N124">
        <f t="shared" si="23"/>
        <v>73</v>
      </c>
    </row>
    <row r="125" spans="2:14" x14ac:dyDescent="0.2">
      <c r="B125">
        <f t="shared" si="15"/>
        <v>74</v>
      </c>
      <c r="C125" t="str">
        <f>IF(B124&lt;Utilisateur!$B$25, Quellstärke/(Volumen*Verlustrate)*(1-EXP(-Verlustrate*B125)),"")</f>
        <v/>
      </c>
      <c r="D125">
        <f>IF(B125&gt;Utilisateur!$B$25, Quellstärke/(Volumen*Verlustrate)*(1-EXP(-Verlustrate*Utilisateur!$B$25))  * EXP(-Verlustrate*(B125-Utilisateur!$B$25)), "")</f>
        <v>1915.6967661306574</v>
      </c>
      <c r="E125">
        <f t="shared" si="14"/>
        <v>1915.6967661306574</v>
      </c>
      <c r="F125">
        <f t="shared" si="16"/>
        <v>1046.5929363836085</v>
      </c>
      <c r="G125">
        <f t="shared" si="17"/>
        <v>2093.185872767217</v>
      </c>
      <c r="H125">
        <f t="shared" si="18"/>
        <v>6279.5576183016519</v>
      </c>
      <c r="I125">
        <f t="shared" si="22"/>
        <v>74</v>
      </c>
      <c r="J125">
        <f>IF(B124&lt;Utilisateur!$B$25, C125+C$32/(INTERZONALFLOW)*(1-EXP(-INTERZONALFLOW/NFVOL*B125)),D125)</f>
        <v>1915.6967661306574</v>
      </c>
      <c r="K125">
        <f t="shared" si="19"/>
        <v>1203.5676300305479</v>
      </c>
      <c r="L125">
        <f t="shared" si="20"/>
        <v>2407.1352600610958</v>
      </c>
      <c r="M125">
        <f t="shared" si="21"/>
        <v>7221.4057801832887</v>
      </c>
      <c r="N125">
        <f t="shared" si="23"/>
        <v>74</v>
      </c>
    </row>
    <row r="126" spans="2:14" x14ac:dyDescent="0.2">
      <c r="B126">
        <f t="shared" si="15"/>
        <v>75</v>
      </c>
      <c r="C126" t="str">
        <f>IF(B125&lt;Utilisateur!$B$25, Quellstärke/(Volumen*Verlustrate)*(1-EXP(-Verlustrate*B126)),"")</f>
        <v/>
      </c>
      <c r="D126">
        <f>IF(B126&gt;Utilisateur!$B$25, Quellstärke/(Volumen*Verlustrate)*(1-EXP(-Verlustrate*Utilisateur!$B$25))  * EXP(-Verlustrate*(B126-Utilisateur!$B$25)), "")</f>
        <v>1864.3500735435521</v>
      </c>
      <c r="E126">
        <f t="shared" si="14"/>
        <v>1864.3500735435521</v>
      </c>
      <c r="F126">
        <f t="shared" si="16"/>
        <v>1060.5755619351851</v>
      </c>
      <c r="G126">
        <f t="shared" si="17"/>
        <v>2121.1511238703702</v>
      </c>
      <c r="H126">
        <f t="shared" si="18"/>
        <v>6363.4533716111118</v>
      </c>
      <c r="I126">
        <f t="shared" si="22"/>
        <v>75</v>
      </c>
      <c r="J126">
        <f>IF(B125&lt;Utilisateur!$B$25, C126+C$32/(INTERZONALFLOW)*(1-EXP(-INTERZONALFLOW/NFVOL*B126)),D126)</f>
        <v>1864.3500735435521</v>
      </c>
      <c r="K126">
        <f t="shared" si="19"/>
        <v>1217.5502555821245</v>
      </c>
      <c r="L126">
        <f t="shared" si="20"/>
        <v>2435.1005111642489</v>
      </c>
      <c r="M126">
        <f t="shared" si="21"/>
        <v>7305.3015334927486</v>
      </c>
      <c r="N126">
        <f t="shared" si="23"/>
        <v>75</v>
      </c>
    </row>
    <row r="127" spans="2:14" x14ac:dyDescent="0.2">
      <c r="B127">
        <f t="shared" si="15"/>
        <v>76</v>
      </c>
      <c r="C127" t="str">
        <f>IF(B126&lt;Utilisateur!$B$25, Quellstärke/(Volumen*Verlustrate)*(1-EXP(-Verlustrate*B127)),"")</f>
        <v/>
      </c>
      <c r="D127">
        <f>IF(B127&gt;Utilisateur!$B$25, Quellstärke/(Volumen*Verlustrate)*(1-EXP(-Verlustrate*Utilisateur!$B$25))  * EXP(-Verlustrate*(B127-Utilisateur!$B$25)), "")</f>
        <v>1814.3796336527228</v>
      </c>
      <c r="E127">
        <f t="shared" si="14"/>
        <v>1814.3796336527228</v>
      </c>
      <c r="F127">
        <f t="shared" si="16"/>
        <v>1074.1834091875805</v>
      </c>
      <c r="G127">
        <f t="shared" si="17"/>
        <v>2148.3668183751611</v>
      </c>
      <c r="H127">
        <f t="shared" si="18"/>
        <v>6445.1004551254846</v>
      </c>
      <c r="I127">
        <f t="shared" si="22"/>
        <v>76</v>
      </c>
      <c r="J127">
        <f>IF(B126&lt;Utilisateur!$B$25, C127+C$32/(INTERZONALFLOW)*(1-EXP(-INTERZONALFLOW/NFVOL*B127)),D127)</f>
        <v>1814.3796336527228</v>
      </c>
      <c r="K127">
        <f t="shared" si="19"/>
        <v>1231.1581028345199</v>
      </c>
      <c r="L127">
        <f t="shared" si="20"/>
        <v>2462.3162056690398</v>
      </c>
      <c r="M127">
        <f t="shared" si="21"/>
        <v>7386.9486170071214</v>
      </c>
      <c r="N127">
        <f t="shared" si="23"/>
        <v>76</v>
      </c>
    </row>
    <row r="128" spans="2:14" x14ac:dyDescent="0.2">
      <c r="B128">
        <f t="shared" si="15"/>
        <v>77</v>
      </c>
      <c r="C128" t="str">
        <f>IF(B127&lt;Utilisateur!$B$25, Quellstärke/(Volumen*Verlustrate)*(1-EXP(-Verlustrate*B128)),"")</f>
        <v/>
      </c>
      <c r="D128">
        <f>IF(B128&gt;Utilisateur!$B$25, Quellstärke/(Volumen*Verlustrate)*(1-EXP(-Verlustrate*Utilisateur!$B$25))  * EXP(-Verlustrate*(B128-Utilisateur!$B$25)), "")</f>
        <v>1765.7485585616259</v>
      </c>
      <c r="E128">
        <f t="shared" si="14"/>
        <v>1765.7485585616259</v>
      </c>
      <c r="F128">
        <f t="shared" si="16"/>
        <v>1087.4265233767928</v>
      </c>
      <c r="G128">
        <f t="shared" si="17"/>
        <v>2174.8530467535857</v>
      </c>
      <c r="H128">
        <f t="shared" si="18"/>
        <v>6524.5591402607579</v>
      </c>
      <c r="I128">
        <f t="shared" si="22"/>
        <v>77</v>
      </c>
      <c r="J128">
        <f>IF(B127&lt;Utilisateur!$B$25, C128+C$32/(INTERZONALFLOW)*(1-EXP(-INTERZONALFLOW/NFVOL*B128)),D128)</f>
        <v>1765.7485585616259</v>
      </c>
      <c r="K128">
        <f t="shared" si="19"/>
        <v>1244.4012170237322</v>
      </c>
      <c r="L128">
        <f t="shared" si="20"/>
        <v>2488.8024340474644</v>
      </c>
      <c r="M128">
        <f t="shared" si="21"/>
        <v>7466.4073021423947</v>
      </c>
      <c r="N128">
        <f t="shared" si="23"/>
        <v>77</v>
      </c>
    </row>
    <row r="129" spans="2:14" x14ac:dyDescent="0.2">
      <c r="B129">
        <f t="shared" si="15"/>
        <v>78</v>
      </c>
      <c r="C129" t="str">
        <f>IF(B128&lt;Utilisateur!$B$25, Quellstärke/(Volumen*Verlustrate)*(1-EXP(-Verlustrate*B129)),"")</f>
        <v/>
      </c>
      <c r="D129">
        <f>IF(B129&gt;Utilisateur!$B$25, Quellstärke/(Volumen*Verlustrate)*(1-EXP(-Verlustrate*Utilisateur!$B$25))  * EXP(-Verlustrate*(B129-Utilisateur!$B$25)), "")</f>
        <v>1718.42094908525</v>
      </c>
      <c r="E129">
        <f t="shared" si="14"/>
        <v>1718.42094908525</v>
      </c>
      <c r="F129">
        <f t="shared" si="16"/>
        <v>1100.3146804949322</v>
      </c>
      <c r="G129">
        <f t="shared" si="17"/>
        <v>2200.6293609898644</v>
      </c>
      <c r="H129">
        <f t="shared" si="18"/>
        <v>6601.8880829695945</v>
      </c>
      <c r="I129">
        <f t="shared" si="22"/>
        <v>78</v>
      </c>
      <c r="J129">
        <f>IF(B128&lt;Utilisateur!$B$25, C129+C$32/(INTERZONALFLOW)*(1-EXP(-INTERZONALFLOW/NFVOL*B129)),D129)</f>
        <v>1718.42094908525</v>
      </c>
      <c r="K129">
        <f t="shared" si="19"/>
        <v>1257.2893741418716</v>
      </c>
      <c r="L129">
        <f t="shared" si="20"/>
        <v>2514.5787482837432</v>
      </c>
      <c r="M129">
        <f t="shared" si="21"/>
        <v>7543.7362448512313</v>
      </c>
      <c r="N129">
        <f t="shared" si="23"/>
        <v>78</v>
      </c>
    </row>
    <row r="130" spans="2:14" x14ac:dyDescent="0.2">
      <c r="B130">
        <f t="shared" si="15"/>
        <v>79</v>
      </c>
      <c r="C130" t="str">
        <f>IF(B129&lt;Utilisateur!$B$25, Quellstärke/(Volumen*Verlustrate)*(1-EXP(-Verlustrate*B130)),"")</f>
        <v/>
      </c>
      <c r="D130">
        <f>IF(B130&gt;Utilisateur!$B$25, Quellstärke/(Volumen*Verlustrate)*(1-EXP(-Verlustrate*Utilisateur!$B$25))  * EXP(-Verlustrate*(B130-Utilisateur!$B$25)), "")</f>
        <v>1672.3618682495392</v>
      </c>
      <c r="E130">
        <f t="shared" si="14"/>
        <v>1672.3618682495392</v>
      </c>
      <c r="F130">
        <f t="shared" si="16"/>
        <v>1112.8573945068038</v>
      </c>
      <c r="G130">
        <f t="shared" si="17"/>
        <v>2225.7147890136075</v>
      </c>
      <c r="H130">
        <f t="shared" si="18"/>
        <v>6677.1443670408235</v>
      </c>
      <c r="I130">
        <f t="shared" si="22"/>
        <v>79</v>
      </c>
      <c r="J130">
        <f>IF(B129&lt;Utilisateur!$B$25, C130+C$32/(INTERZONALFLOW)*(1-EXP(-INTERZONALFLOW/NFVOL*B130)),D130)</f>
        <v>1672.3618682495392</v>
      </c>
      <c r="K130">
        <f t="shared" si="19"/>
        <v>1269.8320881537431</v>
      </c>
      <c r="L130">
        <f t="shared" si="20"/>
        <v>2539.6641763074863</v>
      </c>
      <c r="M130">
        <f t="shared" si="21"/>
        <v>7618.9925289224602</v>
      </c>
      <c r="N130">
        <f t="shared" si="23"/>
        <v>79</v>
      </c>
    </row>
    <row r="131" spans="2:14" x14ac:dyDescent="0.2">
      <c r="B131">
        <f t="shared" si="15"/>
        <v>80</v>
      </c>
      <c r="C131" t="str">
        <f>IF(B130&lt;Utilisateur!$B$25, Quellstärke/(Volumen*Verlustrate)*(1-EXP(-Verlustrate*B131)),"")</f>
        <v/>
      </c>
      <c r="D131">
        <f>IF(B131&gt;Utilisateur!$B$25, Quellstärke/(Volumen*Verlustrate)*(1-EXP(-Verlustrate*Utilisateur!$B$25))  * EXP(-Verlustrate*(B131-Utilisateur!$B$25)), "")</f>
        <v>1627.5373155011164</v>
      </c>
      <c r="E131">
        <f t="shared" si="14"/>
        <v>1627.5373155011164</v>
      </c>
      <c r="F131">
        <f t="shared" si="16"/>
        <v>1125.063924373062</v>
      </c>
      <c r="G131">
        <f t="shared" si="17"/>
        <v>2250.1278487461241</v>
      </c>
      <c r="H131">
        <f t="shared" si="18"/>
        <v>6750.383546238374</v>
      </c>
      <c r="I131">
        <f t="shared" si="22"/>
        <v>80</v>
      </c>
      <c r="J131">
        <f>IF(B130&lt;Utilisateur!$B$25, C131+C$32/(INTERZONALFLOW)*(1-EXP(-INTERZONALFLOW/NFVOL*B131)),D131)</f>
        <v>1627.5373155011164</v>
      </c>
      <c r="K131">
        <f t="shared" si="19"/>
        <v>1282.0386180200014</v>
      </c>
      <c r="L131">
        <f t="shared" si="20"/>
        <v>2564.0772360400028</v>
      </c>
      <c r="M131">
        <f t="shared" si="21"/>
        <v>7692.2317081200108</v>
      </c>
      <c r="N131">
        <f t="shared" si="23"/>
        <v>80</v>
      </c>
    </row>
    <row r="132" spans="2:14" x14ac:dyDescent="0.2">
      <c r="B132">
        <f t="shared" si="15"/>
        <v>81</v>
      </c>
      <c r="C132" t="str">
        <f>IF(B131&lt;Utilisateur!$B$25, Quellstärke/(Volumen*Verlustrate)*(1-EXP(-Verlustrate*B132)),"")</f>
        <v/>
      </c>
      <c r="D132">
        <f>IF(B132&gt;Utilisateur!$B$25, Quellstärke/(Volumen*Verlustrate)*(1-EXP(-Verlustrate*Utilisateur!$B$25))  * EXP(-Verlustrate*(B132-Utilisateur!$B$25)), "")</f>
        <v>1583.9142016082683</v>
      </c>
      <c r="E132">
        <f t="shared" si="14"/>
        <v>1583.9142016082683</v>
      </c>
      <c r="F132">
        <f t="shared" si="16"/>
        <v>1136.9432808851241</v>
      </c>
      <c r="G132">
        <f t="shared" si="17"/>
        <v>2273.8865617702481</v>
      </c>
      <c r="H132">
        <f t="shared" si="18"/>
        <v>6821.6596853107458</v>
      </c>
      <c r="I132">
        <f t="shared" si="22"/>
        <v>81</v>
      </c>
      <c r="J132">
        <f>IF(B131&lt;Utilisateur!$B$25, C132+C$32/(INTERZONALFLOW)*(1-EXP(-INTERZONALFLOW/NFVOL*B132)),D132)</f>
        <v>1583.9142016082683</v>
      </c>
      <c r="K132">
        <f t="shared" si="19"/>
        <v>1293.9179745320635</v>
      </c>
      <c r="L132">
        <f t="shared" si="20"/>
        <v>2587.8359490641269</v>
      </c>
      <c r="M132">
        <f t="shared" si="21"/>
        <v>7763.5078471923825</v>
      </c>
      <c r="N132">
        <f t="shared" si="23"/>
        <v>81</v>
      </c>
    </row>
    <row r="133" spans="2:14" x14ac:dyDescent="0.2">
      <c r="B133">
        <f t="shared" si="15"/>
        <v>82</v>
      </c>
      <c r="C133" t="str">
        <f>IF(B132&lt;Utilisateur!$B$25, Quellstärke/(Volumen*Verlustrate)*(1-EXP(-Verlustrate*B133)),"")</f>
        <v/>
      </c>
      <c r="D133">
        <f>IF(B133&gt;Utilisateur!$B$25, Quellstärke/(Volumen*Verlustrate)*(1-EXP(-Verlustrate*Utilisateur!$B$25))  * EXP(-Verlustrate*(B133-Utilisateur!$B$25)), "")</f>
        <v>1541.4603242346595</v>
      </c>
      <c r="E133">
        <f t="shared" si="14"/>
        <v>1541.4603242346595</v>
      </c>
      <c r="F133">
        <f t="shared" si="16"/>
        <v>1148.504233316884</v>
      </c>
      <c r="G133">
        <f t="shared" si="17"/>
        <v>2297.008466633768</v>
      </c>
      <c r="H133">
        <f t="shared" si="18"/>
        <v>6891.0253999013057</v>
      </c>
      <c r="I133">
        <f t="shared" si="22"/>
        <v>82</v>
      </c>
      <c r="J133">
        <f>IF(B132&lt;Utilisateur!$B$25, C133+C$32/(INTERZONALFLOW)*(1-EXP(-INTERZONALFLOW/NFVOL*B133)),D133)</f>
        <v>1541.4603242346595</v>
      </c>
      <c r="K133">
        <f t="shared" si="19"/>
        <v>1305.4789269638234</v>
      </c>
      <c r="L133">
        <f t="shared" si="20"/>
        <v>2610.9578539276467</v>
      </c>
      <c r="M133">
        <f t="shared" si="21"/>
        <v>7832.8735617829425</v>
      </c>
      <c r="N133">
        <f t="shared" si="23"/>
        <v>82</v>
      </c>
    </row>
    <row r="134" spans="2:14" x14ac:dyDescent="0.2">
      <c r="B134">
        <f t="shared" si="15"/>
        <v>83</v>
      </c>
      <c r="C134" t="str">
        <f>IF(B133&lt;Utilisateur!$B$25, Quellstärke/(Volumen*Verlustrate)*(1-EXP(-Verlustrate*B134)),"")</f>
        <v/>
      </c>
      <c r="D134">
        <f>IF(B134&gt;Utilisateur!$B$25, Quellstärke/(Volumen*Verlustrate)*(1-EXP(-Verlustrate*Utilisateur!$B$25))  * EXP(-Verlustrate*(B134-Utilisateur!$B$25)), "")</f>
        <v>1500.1443441677504</v>
      </c>
      <c r="E134">
        <f t="shared" ref="E134:E197" si="24">IF(ISNUMBER(C134),C134)+IF((ISNUMBER(D134)),D134)</f>
        <v>1500.1443441677504</v>
      </c>
      <c r="F134">
        <f t="shared" si="16"/>
        <v>1159.755315898142</v>
      </c>
      <c r="G134">
        <f t="shared" si="17"/>
        <v>2319.5106317962841</v>
      </c>
      <c r="H134">
        <f t="shared" si="18"/>
        <v>6958.5318953888545</v>
      </c>
      <c r="I134">
        <f t="shared" si="22"/>
        <v>83</v>
      </c>
      <c r="J134">
        <f>IF(B133&lt;Utilisateur!$B$25, C134+C$32/(INTERZONALFLOW)*(1-EXP(-INTERZONALFLOW/NFVOL*B134)),D134)</f>
        <v>1500.1443441677504</v>
      </c>
      <c r="K134">
        <f t="shared" si="19"/>
        <v>1316.7300095450814</v>
      </c>
      <c r="L134">
        <f t="shared" si="20"/>
        <v>2633.4600190901629</v>
      </c>
      <c r="M134">
        <f t="shared" si="21"/>
        <v>7900.3800572704913</v>
      </c>
      <c r="N134">
        <f t="shared" si="23"/>
        <v>83</v>
      </c>
    </row>
    <row r="135" spans="2:14" x14ac:dyDescent="0.2">
      <c r="B135">
        <f t="shared" si="15"/>
        <v>84</v>
      </c>
      <c r="C135" t="str">
        <f>IF(B134&lt;Utilisateur!$B$25, Quellstärke/(Volumen*Verlustrate)*(1-EXP(-Verlustrate*B135)),"")</f>
        <v/>
      </c>
      <c r="D135">
        <f>IF(B135&gt;Utilisateur!$B$25, Quellstärke/(Volumen*Verlustrate)*(1-EXP(-Verlustrate*Utilisateur!$B$25))  * EXP(-Verlustrate*(B135-Utilisateur!$B$25)), "")</f>
        <v>1459.9357621843674</v>
      </c>
      <c r="E135">
        <f t="shared" si="24"/>
        <v>1459.9357621843674</v>
      </c>
      <c r="F135">
        <f t="shared" si="16"/>
        <v>1170.7048341145248</v>
      </c>
      <c r="G135">
        <f t="shared" si="17"/>
        <v>2341.4096682290497</v>
      </c>
      <c r="H135">
        <f t="shared" si="18"/>
        <v>7024.2290046871512</v>
      </c>
      <c r="I135">
        <f t="shared" si="22"/>
        <v>84</v>
      </c>
      <c r="J135">
        <f>IF(B134&lt;Utilisateur!$B$25, C135+C$32/(INTERZONALFLOW)*(1-EXP(-INTERZONALFLOW/NFVOL*B135)),D135)</f>
        <v>1459.9357621843674</v>
      </c>
      <c r="K135">
        <f t="shared" si="19"/>
        <v>1327.6795277614642</v>
      </c>
      <c r="L135">
        <f t="shared" si="20"/>
        <v>2655.3590555229284</v>
      </c>
      <c r="M135">
        <f t="shared" si="21"/>
        <v>7966.077166568788</v>
      </c>
      <c r="N135">
        <f t="shared" si="23"/>
        <v>84</v>
      </c>
    </row>
    <row r="136" spans="2:14" x14ac:dyDescent="0.2">
      <c r="B136">
        <f t="shared" si="15"/>
        <v>85</v>
      </c>
      <c r="C136" t="str">
        <f>IF(B135&lt;Utilisateur!$B$25, Quellstärke/(Volumen*Verlustrate)*(1-EXP(-Verlustrate*B136)),"")</f>
        <v/>
      </c>
      <c r="D136">
        <f>IF(B136&gt;Utilisateur!$B$25, Quellstärke/(Volumen*Verlustrate)*(1-EXP(-Verlustrate*Utilisateur!$B$25))  * EXP(-Verlustrate*(B136-Utilisateur!$B$25)), "")</f>
        <v>1420.8048965363489</v>
      </c>
      <c r="E136">
        <f t="shared" si="24"/>
        <v>1420.8048965363489</v>
      </c>
      <c r="F136">
        <f t="shared" si="16"/>
        <v>1181.3608708385475</v>
      </c>
      <c r="G136">
        <f t="shared" si="17"/>
        <v>2362.721741677095</v>
      </c>
      <c r="H136">
        <f t="shared" si="18"/>
        <v>7088.1652250312873</v>
      </c>
      <c r="I136">
        <f t="shared" si="22"/>
        <v>85</v>
      </c>
      <c r="J136">
        <f>IF(B135&lt;Utilisateur!$B$25, C136+C$32/(INTERZONALFLOW)*(1-EXP(-INTERZONALFLOW/NFVOL*B136)),D136)</f>
        <v>1420.8048965363489</v>
      </c>
      <c r="K136">
        <f t="shared" si="19"/>
        <v>1338.3355644854869</v>
      </c>
      <c r="L136">
        <f t="shared" si="20"/>
        <v>2676.6711289709738</v>
      </c>
      <c r="M136">
        <f t="shared" si="21"/>
        <v>8030.013386912924</v>
      </c>
      <c r="N136">
        <f t="shared" si="23"/>
        <v>85</v>
      </c>
    </row>
    <row r="137" spans="2:14" x14ac:dyDescent="0.2">
      <c r="B137">
        <f t="shared" si="15"/>
        <v>86</v>
      </c>
      <c r="C137" t="str">
        <f>IF(B136&lt;Utilisateur!$B$25, Quellstärke/(Volumen*Verlustrate)*(1-EXP(-Verlustrate*B137)),"")</f>
        <v/>
      </c>
      <c r="D137">
        <f>IF(B137&gt;Utilisateur!$B$25, Quellstärke/(Volumen*Verlustrate)*(1-EXP(-Verlustrate*Utilisateur!$B$25))  * EXP(-Verlustrate*(B137-Utilisateur!$B$25)), "")</f>
        <v>1382.7228610396464</v>
      </c>
      <c r="E137">
        <f t="shared" si="24"/>
        <v>1382.7228610396464</v>
      </c>
      <c r="F137">
        <f t="shared" si="16"/>
        <v>1191.7312922963449</v>
      </c>
      <c r="G137">
        <f t="shared" si="17"/>
        <v>2383.4625845926898</v>
      </c>
      <c r="H137">
        <f t="shared" si="18"/>
        <v>7150.3877537780718</v>
      </c>
      <c r="I137">
        <f t="shared" si="22"/>
        <v>86</v>
      </c>
      <c r="J137">
        <f>IF(B136&lt;Utilisateur!$B$25, C137+C$32/(INTERZONALFLOW)*(1-EXP(-INTERZONALFLOW/NFVOL*B137)),D137)</f>
        <v>1382.7228610396464</v>
      </c>
      <c r="K137">
        <f t="shared" si="19"/>
        <v>1348.7059859432843</v>
      </c>
      <c r="L137">
        <f t="shared" si="20"/>
        <v>2697.4119718865686</v>
      </c>
      <c r="M137">
        <f t="shared" si="21"/>
        <v>8092.2359156597086</v>
      </c>
      <c r="N137">
        <f t="shared" si="23"/>
        <v>86</v>
      </c>
    </row>
    <row r="138" spans="2:14" x14ac:dyDescent="0.2">
      <c r="B138">
        <f t="shared" si="15"/>
        <v>87</v>
      </c>
      <c r="C138" t="str">
        <f>IF(B137&lt;Utilisateur!$B$25, Quellstärke/(Volumen*Verlustrate)*(1-EXP(-Verlustrate*B138)),"")</f>
        <v/>
      </c>
      <c r="D138">
        <f>IF(B138&gt;Utilisateur!$B$25, Quellstärke/(Volumen*Verlustrate)*(1-EXP(-Verlustrate*Utilisateur!$B$25))  * EXP(-Verlustrate*(B138-Utilisateur!$B$25)), "")</f>
        <v>1345.661543750706</v>
      </c>
      <c r="E138">
        <f t="shared" si="24"/>
        <v>1345.661543750706</v>
      </c>
      <c r="F138">
        <f t="shared" si="16"/>
        <v>1201.8237538744752</v>
      </c>
      <c r="G138">
        <f t="shared" si="17"/>
        <v>2403.6475077489504</v>
      </c>
      <c r="H138">
        <f t="shared" si="18"/>
        <v>7210.9425232468539</v>
      </c>
      <c r="I138">
        <f t="shared" si="22"/>
        <v>87</v>
      </c>
      <c r="J138">
        <f>IF(B137&lt;Utilisateur!$B$25, C138+C$32/(INTERZONALFLOW)*(1-EXP(-INTERZONALFLOW/NFVOL*B138)),D138)</f>
        <v>1345.661543750706</v>
      </c>
      <c r="K138">
        <f t="shared" si="19"/>
        <v>1358.7984475214146</v>
      </c>
      <c r="L138">
        <f t="shared" si="20"/>
        <v>2717.5968950428291</v>
      </c>
      <c r="M138">
        <f t="shared" si="21"/>
        <v>8152.7906851284906</v>
      </c>
      <c r="N138">
        <f t="shared" si="23"/>
        <v>87</v>
      </c>
    </row>
    <row r="139" spans="2:14" x14ac:dyDescent="0.2">
      <c r="B139">
        <f t="shared" si="15"/>
        <v>88</v>
      </c>
      <c r="C139" t="str">
        <f>IF(B138&lt;Utilisateur!$B$25, Quellstärke/(Volumen*Verlustrate)*(1-EXP(-Verlustrate*B139)),"")</f>
        <v/>
      </c>
      <c r="D139">
        <f>IF(B139&gt;Utilisateur!$B$25, Quellstärke/(Volumen*Verlustrate)*(1-EXP(-Verlustrate*Utilisateur!$B$25))  * EXP(-Verlustrate*(B139-Utilisateur!$B$25)), "")</f>
        <v>1309.5935862143906</v>
      </c>
      <c r="E139">
        <f t="shared" si="24"/>
        <v>1309.5935862143906</v>
      </c>
      <c r="F139">
        <f t="shared" si="16"/>
        <v>1211.6457057710832</v>
      </c>
      <c r="G139">
        <f t="shared" si="17"/>
        <v>2423.2914115421663</v>
      </c>
      <c r="H139">
        <f t="shared" si="18"/>
        <v>7269.8742346265017</v>
      </c>
      <c r="I139">
        <f t="shared" si="22"/>
        <v>88</v>
      </c>
      <c r="J139">
        <f>IF(B138&lt;Utilisateur!$B$25, C139+C$32/(INTERZONALFLOW)*(1-EXP(-INTERZONALFLOW/NFVOL*B139)),D139)</f>
        <v>1309.5935862143906</v>
      </c>
      <c r="K139">
        <f t="shared" si="19"/>
        <v>1368.6203994180225</v>
      </c>
      <c r="L139">
        <f t="shared" si="20"/>
        <v>2737.2407988360451</v>
      </c>
      <c r="M139">
        <f t="shared" si="21"/>
        <v>8211.7223965081375</v>
      </c>
      <c r="N139">
        <f t="shared" si="23"/>
        <v>88</v>
      </c>
    </row>
    <row r="140" spans="2:14" x14ac:dyDescent="0.2">
      <c r="B140">
        <f t="shared" si="15"/>
        <v>89</v>
      </c>
      <c r="C140" t="str">
        <f>IF(B139&lt;Utilisateur!$B$25, Quellstärke/(Volumen*Verlustrate)*(1-EXP(-Verlustrate*B140)),"")</f>
        <v/>
      </c>
      <c r="D140">
        <f>IF(B140&gt;Utilisateur!$B$25, Quellstärke/(Volumen*Verlustrate)*(1-EXP(-Verlustrate*Utilisateur!$B$25))  * EXP(-Verlustrate*(B140-Utilisateur!$B$25)), "")</f>
        <v>1274.4923632681237</v>
      </c>
      <c r="E140">
        <f t="shared" si="24"/>
        <v>1274.4923632681237</v>
      </c>
      <c r="F140">
        <f t="shared" si="16"/>
        <v>1221.204398495594</v>
      </c>
      <c r="G140">
        <f t="shared" si="17"/>
        <v>2442.408796991188</v>
      </c>
      <c r="H140">
        <f t="shared" si="18"/>
        <v>7327.2263909735675</v>
      </c>
      <c r="I140">
        <f t="shared" si="22"/>
        <v>89</v>
      </c>
      <c r="J140">
        <f>IF(B139&lt;Utilisateur!$B$25, C140+C$32/(INTERZONALFLOW)*(1-EXP(-INTERZONALFLOW/NFVOL*B140)),D140)</f>
        <v>1274.4923632681237</v>
      </c>
      <c r="K140">
        <f t="shared" si="19"/>
        <v>1378.1790921425334</v>
      </c>
      <c r="L140">
        <f t="shared" si="20"/>
        <v>2756.3581842850667</v>
      </c>
      <c r="M140">
        <f t="shared" si="21"/>
        <v>8269.0745528552034</v>
      </c>
      <c r="N140">
        <f t="shared" si="23"/>
        <v>89</v>
      </c>
    </row>
    <row r="141" spans="2:14" x14ac:dyDescent="0.2">
      <c r="B141">
        <f t="shared" si="15"/>
        <v>90</v>
      </c>
      <c r="C141" t="str">
        <f>IF(B140&lt;Utilisateur!$B$25, Quellstärke/(Volumen*Verlustrate)*(1-EXP(-Verlustrate*B141)),"")</f>
        <v/>
      </c>
      <c r="D141">
        <f>IF(B141&gt;Utilisateur!$B$25, Quellstärke/(Volumen*Verlustrate)*(1-EXP(-Verlustrate*Utilisateur!$B$25))  * EXP(-Verlustrate*(B141-Utilisateur!$B$25)), "")</f>
        <v>1240.331963387343</v>
      </c>
      <c r="E141">
        <f t="shared" si="24"/>
        <v>1240.331963387343</v>
      </c>
      <c r="F141">
        <f t="shared" si="16"/>
        <v>1230.5068882209991</v>
      </c>
      <c r="G141">
        <f t="shared" si="17"/>
        <v>2461.0137764419983</v>
      </c>
      <c r="H141">
        <f t="shared" si="18"/>
        <v>7383.041329325998</v>
      </c>
      <c r="I141">
        <f t="shared" si="22"/>
        <v>90</v>
      </c>
      <c r="J141">
        <f>IF(B140&lt;Utilisateur!$B$25, C141+C$32/(INTERZONALFLOW)*(1-EXP(-INTERZONALFLOW/NFVOL*B141)),D141)</f>
        <v>1240.331963387343</v>
      </c>
      <c r="K141">
        <f t="shared" si="19"/>
        <v>1387.4815818679385</v>
      </c>
      <c r="L141">
        <f t="shared" si="20"/>
        <v>2774.9631637358771</v>
      </c>
      <c r="M141">
        <f t="shared" si="21"/>
        <v>8324.8894912076339</v>
      </c>
      <c r="N141">
        <f t="shared" si="23"/>
        <v>90</v>
      </c>
    </row>
    <row r="142" spans="2:14" x14ac:dyDescent="0.2">
      <c r="B142">
        <f t="shared" si="15"/>
        <v>91</v>
      </c>
      <c r="C142" t="str">
        <f>IF(B141&lt;Utilisateur!$B$25, Quellstärke/(Volumen*Verlustrate)*(1-EXP(-Verlustrate*B142)),"")</f>
        <v/>
      </c>
      <c r="D142">
        <f>IF(B142&gt;Utilisateur!$B$25, Quellstärke/(Volumen*Verlustrate)*(1-EXP(-Verlustrate*Utilisateur!$B$25))  * EXP(-Verlustrate*(B142-Utilisateur!$B$25)), "")</f>
        <v>1207.0871695577609</v>
      </c>
      <c r="E142">
        <f t="shared" si="24"/>
        <v>1207.0871695577609</v>
      </c>
      <c r="F142">
        <f t="shared" si="16"/>
        <v>1239.5600419926823</v>
      </c>
      <c r="G142">
        <f t="shared" si="17"/>
        <v>2479.1200839853645</v>
      </c>
      <c r="H142">
        <f t="shared" si="18"/>
        <v>7437.3602519560973</v>
      </c>
      <c r="I142">
        <f t="shared" si="22"/>
        <v>91</v>
      </c>
      <c r="J142">
        <f>IF(B141&lt;Utilisateur!$B$25, C142+C$32/(INTERZONALFLOW)*(1-EXP(-INTERZONALFLOW/NFVOL*B142)),D142)</f>
        <v>1207.0871695577609</v>
      </c>
      <c r="K142">
        <f t="shared" si="19"/>
        <v>1396.5347356396217</v>
      </c>
      <c r="L142">
        <f t="shared" si="20"/>
        <v>2793.0694712792433</v>
      </c>
      <c r="M142">
        <f t="shared" si="21"/>
        <v>8379.208413837734</v>
      </c>
      <c r="N142">
        <f t="shared" si="23"/>
        <v>91</v>
      </c>
    </row>
    <row r="143" spans="2:14" x14ac:dyDescent="0.2">
      <c r="B143">
        <f t="shared" si="15"/>
        <v>92</v>
      </c>
      <c r="C143" t="str">
        <f>IF(B142&lt;Utilisateur!$B$25, Quellstärke/(Volumen*Verlustrate)*(1-EXP(-Verlustrate*B143)),"")</f>
        <v/>
      </c>
      <c r="D143">
        <f>IF(B143&gt;Utilisateur!$B$25, Quellstärke/(Volumen*Verlustrate)*(1-EXP(-Verlustrate*Utilisateur!$B$25))  * EXP(-Verlustrate*(B143-Utilisateur!$B$25)), "")</f>
        <v>1174.7334406603065</v>
      </c>
      <c r="E143">
        <f t="shared" si="24"/>
        <v>1174.7334406603065</v>
      </c>
      <c r="F143">
        <f t="shared" si="16"/>
        <v>1248.3705427976345</v>
      </c>
      <c r="G143">
        <f t="shared" si="17"/>
        <v>2496.7410855952689</v>
      </c>
      <c r="H143">
        <f t="shared" si="18"/>
        <v>7490.2232567858109</v>
      </c>
      <c r="I143">
        <f t="shared" si="22"/>
        <v>92</v>
      </c>
      <c r="J143">
        <f>IF(B142&lt;Utilisateur!$B$25, C143+C$32/(INTERZONALFLOW)*(1-EXP(-INTERZONALFLOW/NFVOL*B143)),D143)</f>
        <v>1174.7334406603065</v>
      </c>
      <c r="K143">
        <f t="shared" si="19"/>
        <v>1405.3452364445739</v>
      </c>
      <c r="L143">
        <f t="shared" si="20"/>
        <v>2810.6904728891477</v>
      </c>
      <c r="M143">
        <f t="shared" si="21"/>
        <v>8432.0714186674486</v>
      </c>
      <c r="N143">
        <f t="shared" si="23"/>
        <v>92</v>
      </c>
    </row>
    <row r="144" spans="2:14" x14ac:dyDescent="0.2">
      <c r="B144">
        <f t="shared" si="15"/>
        <v>93</v>
      </c>
      <c r="C144" t="str">
        <f>IF(B143&lt;Utilisateur!$B$25, Quellstärke/(Volumen*Verlustrate)*(1-EXP(-Verlustrate*B144)),"")</f>
        <v/>
      </c>
      <c r="D144">
        <f>IF(B144&gt;Utilisateur!$B$25, Quellstärke/(Volumen*Verlustrate)*(1-EXP(-Verlustrate*Utilisateur!$B$25))  * EXP(-Verlustrate*(B144-Utilisateur!$B$25)), "")</f>
        <v>1143.2468933550097</v>
      </c>
      <c r="E144">
        <f t="shared" si="24"/>
        <v>1143.2468933550097</v>
      </c>
      <c r="F144">
        <f t="shared" si="16"/>
        <v>1256.9448944977971</v>
      </c>
      <c r="G144">
        <f t="shared" si="17"/>
        <v>2513.8897889955942</v>
      </c>
      <c r="H144">
        <f t="shared" si="18"/>
        <v>7541.6693669867864</v>
      </c>
      <c r="I144">
        <f t="shared" si="22"/>
        <v>93</v>
      </c>
      <c r="J144">
        <f>IF(B143&lt;Utilisateur!$B$25, C144+C$32/(INTERZONALFLOW)*(1-EXP(-INTERZONALFLOW/NFVOL*B144)),D144)</f>
        <v>1143.2468933550097</v>
      </c>
      <c r="K144">
        <f t="shared" si="19"/>
        <v>1413.9195881447365</v>
      </c>
      <c r="L144">
        <f t="shared" si="20"/>
        <v>2827.839176289473</v>
      </c>
      <c r="M144">
        <f t="shared" si="21"/>
        <v>8483.5175288684241</v>
      </c>
      <c r="N144">
        <f t="shared" si="23"/>
        <v>93</v>
      </c>
    </row>
    <row r="145" spans="2:14" x14ac:dyDescent="0.2">
      <c r="B145">
        <f t="shared" si="15"/>
        <v>94</v>
      </c>
      <c r="C145" t="str">
        <f>IF(B144&lt;Utilisateur!$B$25, Quellstärke/(Volumen*Verlustrate)*(1-EXP(-Verlustrate*B145)),"")</f>
        <v/>
      </c>
      <c r="D145">
        <f>IF(B145&gt;Utilisateur!$B$25, Quellstärke/(Volumen*Verlustrate)*(1-EXP(-Verlustrate*Utilisateur!$B$25))  * EXP(-Verlustrate*(B145-Utilisateur!$B$25)), "")</f>
        <v>1112.6042844504545</v>
      </c>
      <c r="E145">
        <f t="shared" si="24"/>
        <v>1112.6042844504545</v>
      </c>
      <c r="F145">
        <f t="shared" si="16"/>
        <v>1265.2894266311755</v>
      </c>
      <c r="G145">
        <f t="shared" si="17"/>
        <v>2530.578853262351</v>
      </c>
      <c r="H145">
        <f t="shared" si="18"/>
        <v>7591.7365597870566</v>
      </c>
      <c r="I145">
        <f t="shared" si="22"/>
        <v>94</v>
      </c>
      <c r="J145">
        <f>IF(B144&lt;Utilisateur!$B$25, C145+C$32/(INTERZONALFLOW)*(1-EXP(-INTERZONALFLOW/NFVOL*B145)),D145)</f>
        <v>1112.6042844504545</v>
      </c>
      <c r="K145">
        <f t="shared" si="19"/>
        <v>1422.2641202781149</v>
      </c>
      <c r="L145">
        <f t="shared" si="20"/>
        <v>2844.5282405562298</v>
      </c>
      <c r="M145">
        <f t="shared" si="21"/>
        <v>8533.5847216686943</v>
      </c>
      <c r="N145">
        <f t="shared" si="23"/>
        <v>94</v>
      </c>
    </row>
    <row r="146" spans="2:14" x14ac:dyDescent="0.2">
      <c r="B146">
        <f t="shared" si="15"/>
        <v>95</v>
      </c>
      <c r="C146" t="str">
        <f>IF(B145&lt;Utilisateur!$B$25, Quellstärke/(Volumen*Verlustrate)*(1-EXP(-Verlustrate*B146)),"")</f>
        <v/>
      </c>
      <c r="D146">
        <f>IF(B146&gt;Utilisateur!$B$25, Quellstärke/(Volumen*Verlustrate)*(1-EXP(-Verlustrate*Utilisateur!$B$25))  * EXP(-Verlustrate*(B146-Utilisateur!$B$25)), "")</f>
        <v>1082.7829937457871</v>
      </c>
      <c r="E146">
        <f t="shared" si="24"/>
        <v>1082.7829937457871</v>
      </c>
      <c r="F146">
        <f t="shared" si="16"/>
        <v>1273.4102990842689</v>
      </c>
      <c r="G146">
        <f t="shared" si="17"/>
        <v>2546.8205981685378</v>
      </c>
      <c r="H146">
        <f t="shared" si="18"/>
        <v>7640.461794505617</v>
      </c>
      <c r="I146">
        <f t="shared" si="22"/>
        <v>95</v>
      </c>
      <c r="J146">
        <f>IF(B145&lt;Utilisateur!$B$25, C146+C$32/(INTERZONALFLOW)*(1-EXP(-INTERZONALFLOW/NFVOL*B146)),D146)</f>
        <v>1082.7829937457871</v>
      </c>
      <c r="K146">
        <f t="shared" si="19"/>
        <v>1430.3849927312083</v>
      </c>
      <c r="L146">
        <f t="shared" si="20"/>
        <v>2860.7699854624166</v>
      </c>
      <c r="M146">
        <f t="shared" si="21"/>
        <v>8582.3099563872547</v>
      </c>
      <c r="N146">
        <f t="shared" si="23"/>
        <v>95</v>
      </c>
    </row>
    <row r="147" spans="2:14" x14ac:dyDescent="0.2">
      <c r="B147">
        <f t="shared" si="15"/>
        <v>96</v>
      </c>
      <c r="C147" t="str">
        <f>IF(B146&lt;Utilisateur!$B$25, Quellstärke/(Volumen*Verlustrate)*(1-EXP(-Verlustrate*B147)),"")</f>
        <v/>
      </c>
      <c r="D147">
        <f>IF(B147&gt;Utilisateur!$B$25, Quellstärke/(Volumen*Verlustrate)*(1-EXP(-Verlustrate*Utilisateur!$B$25))  * EXP(-Verlustrate*(B147-Utilisateur!$B$25)), "")</f>
        <v>1053.7610073326102</v>
      </c>
      <c r="E147">
        <f t="shared" si="24"/>
        <v>1053.7610073326102</v>
      </c>
      <c r="F147">
        <f t="shared" si="16"/>
        <v>1281.3135066392636</v>
      </c>
      <c r="G147">
        <f t="shared" si="17"/>
        <v>2562.6270132785271</v>
      </c>
      <c r="H147">
        <f t="shared" si="18"/>
        <v>7687.8810398355845</v>
      </c>
      <c r="I147">
        <f t="shared" si="22"/>
        <v>96</v>
      </c>
      <c r="J147">
        <f>IF(B146&lt;Utilisateur!$B$25, C147+C$32/(INTERZONALFLOW)*(1-EXP(-INTERZONALFLOW/NFVOL*B147)),D147)</f>
        <v>1053.7610073326102</v>
      </c>
      <c r="K147">
        <f t="shared" si="19"/>
        <v>1438.2882002862029</v>
      </c>
      <c r="L147">
        <f t="shared" si="20"/>
        <v>2876.5764005724059</v>
      </c>
      <c r="M147">
        <f t="shared" si="21"/>
        <v>8629.7292017172222</v>
      </c>
      <c r="N147">
        <f t="shared" si="23"/>
        <v>96</v>
      </c>
    </row>
    <row r="148" spans="2:14" x14ac:dyDescent="0.2">
      <c r="B148">
        <f t="shared" si="15"/>
        <v>97</v>
      </c>
      <c r="C148" t="str">
        <f>IF(B147&lt;Utilisateur!$B$25, Quellstärke/(Volumen*Verlustrate)*(1-EXP(-Verlustrate*B148)),"")</f>
        <v/>
      </c>
      <c r="D148">
        <f>IF(B148&gt;Utilisateur!$B$25, Quellstärke/(Volumen*Verlustrate)*(1-EXP(-Verlustrate*Utilisateur!$B$25))  * EXP(-Verlustrate*(B148-Utilisateur!$B$25)), "")</f>
        <v>1025.5169013444417</v>
      </c>
      <c r="E148">
        <f t="shared" si="24"/>
        <v>1025.5169013444417</v>
      </c>
      <c r="F148">
        <f t="shared" si="16"/>
        <v>1289.0048833993469</v>
      </c>
      <c r="G148">
        <f t="shared" si="17"/>
        <v>2578.0097667986938</v>
      </c>
      <c r="H148">
        <f t="shared" si="18"/>
        <v>7734.0293003960842</v>
      </c>
      <c r="I148">
        <f t="shared" si="22"/>
        <v>97</v>
      </c>
      <c r="J148">
        <f>IF(B147&lt;Utilisateur!$B$25, C148+C$32/(INTERZONALFLOW)*(1-EXP(-INTERZONALFLOW/NFVOL*B148)),D148)</f>
        <v>1025.5169013444417</v>
      </c>
      <c r="K148">
        <f t="shared" si="19"/>
        <v>1445.9795770462863</v>
      </c>
      <c r="L148">
        <f t="shared" si="20"/>
        <v>2891.9591540925726</v>
      </c>
      <c r="M148">
        <f t="shared" si="21"/>
        <v>8675.8774622777219</v>
      </c>
      <c r="N148">
        <f t="shared" si="23"/>
        <v>97</v>
      </c>
    </row>
    <row r="149" spans="2:14" x14ac:dyDescent="0.2">
      <c r="B149">
        <f t="shared" si="15"/>
        <v>98</v>
      </c>
      <c r="C149" t="str">
        <f>IF(B148&lt;Utilisateur!$B$25, Quellstärke/(Volumen*Verlustrate)*(1-EXP(-Verlustrate*B149)),"")</f>
        <v/>
      </c>
      <c r="D149">
        <f>IF(B149&gt;Utilisateur!$B$25, Quellstärke/(Volumen*Verlustrate)*(1-EXP(-Verlustrate*Utilisateur!$B$25))  * EXP(-Verlustrate*(B149-Utilisateur!$B$25)), "")</f>
        <v>998.02982614173595</v>
      </c>
      <c r="E149">
        <f t="shared" si="24"/>
        <v>998.02982614173595</v>
      </c>
      <c r="F149">
        <f t="shared" si="16"/>
        <v>1296.4901070954099</v>
      </c>
      <c r="G149">
        <f t="shared" si="17"/>
        <v>2592.9802141908199</v>
      </c>
      <c r="H149">
        <f t="shared" si="18"/>
        <v>7778.9406425724619</v>
      </c>
      <c r="I149">
        <f t="shared" si="22"/>
        <v>98</v>
      </c>
      <c r="J149">
        <f>IF(B148&lt;Utilisateur!$B$25, C149+C$32/(INTERZONALFLOW)*(1-EXP(-INTERZONALFLOW/NFVOL*B149)),D149)</f>
        <v>998.02982614173595</v>
      </c>
      <c r="K149">
        <f t="shared" si="19"/>
        <v>1453.4648007423493</v>
      </c>
      <c r="L149">
        <f t="shared" si="20"/>
        <v>2906.9296014846987</v>
      </c>
      <c r="M149">
        <f t="shared" si="21"/>
        <v>8720.7888044540996</v>
      </c>
      <c r="N149">
        <f t="shared" si="23"/>
        <v>98</v>
      </c>
    </row>
    <row r="150" spans="2:14" x14ac:dyDescent="0.2">
      <c r="B150">
        <f t="shared" si="15"/>
        <v>99</v>
      </c>
      <c r="C150" t="str">
        <f>IF(B149&lt;Utilisateur!$B$25, Quellstärke/(Volumen*Verlustrate)*(1-EXP(-Verlustrate*B150)),"")</f>
        <v/>
      </c>
      <c r="D150">
        <f>IF(B150&gt;Utilisateur!$B$25, Quellstärke/(Volumen*Verlustrate)*(1-EXP(-Verlustrate*Utilisateur!$B$25))  * EXP(-Verlustrate*(B150-Utilisateur!$B$25)), "")</f>
        <v>971.27949092079791</v>
      </c>
      <c r="E150">
        <f t="shared" si="24"/>
        <v>971.27949092079791</v>
      </c>
      <c r="F150">
        <f t="shared" si="16"/>
        <v>1303.7747032773159</v>
      </c>
      <c r="G150">
        <f t="shared" si="17"/>
        <v>2607.5494065546318</v>
      </c>
      <c r="H150">
        <f t="shared" si="18"/>
        <v>7822.6482196638981</v>
      </c>
      <c r="I150">
        <f t="shared" si="22"/>
        <v>99</v>
      </c>
      <c r="J150">
        <f>IF(B149&lt;Utilisateur!$B$25, C150+C$32/(INTERZONALFLOW)*(1-EXP(-INTERZONALFLOW/NFVOL*B150)),D150)</f>
        <v>971.27949092079791</v>
      </c>
      <c r="K150">
        <f t="shared" si="19"/>
        <v>1460.7493969242553</v>
      </c>
      <c r="L150">
        <f t="shared" si="20"/>
        <v>2921.4987938485106</v>
      </c>
      <c r="M150">
        <f t="shared" si="21"/>
        <v>8764.4963815455358</v>
      </c>
      <c r="N150">
        <f t="shared" si="23"/>
        <v>99</v>
      </c>
    </row>
    <row r="151" spans="2:14" x14ac:dyDescent="0.2">
      <c r="B151">
        <f t="shared" si="15"/>
        <v>100</v>
      </c>
      <c r="C151" t="str">
        <f>IF(B150&lt;Utilisateur!$B$25, Quellstärke/(Volumen*Verlustrate)*(1-EXP(-Verlustrate*B151)),"")</f>
        <v/>
      </c>
      <c r="D151">
        <f>IF(B151&gt;Utilisateur!$B$25, Quellstärke/(Volumen*Verlustrate)*(1-EXP(-Verlustrate*Utilisateur!$B$25))  * EXP(-Verlustrate*(B151-Utilisateur!$B$25)), "")</f>
        <v>945.24614873522728</v>
      </c>
      <c r="E151">
        <f t="shared" si="24"/>
        <v>945.24614873522728</v>
      </c>
      <c r="F151">
        <f t="shared" si="16"/>
        <v>1310.8640493928301</v>
      </c>
      <c r="G151">
        <f t="shared" si="17"/>
        <v>2621.7280987856602</v>
      </c>
      <c r="H151">
        <f t="shared" si="18"/>
        <v>7865.1842963569834</v>
      </c>
      <c r="I151">
        <f t="shared" si="22"/>
        <v>100</v>
      </c>
      <c r="J151">
        <f>IF(B150&lt;Utilisateur!$B$25, C151+C$32/(INTERZONALFLOW)*(1-EXP(-INTERZONALFLOW/NFVOL*B151)),D151)</f>
        <v>945.24614873522728</v>
      </c>
      <c r="K151">
        <f t="shared" si="19"/>
        <v>1467.8387430397695</v>
      </c>
      <c r="L151">
        <f t="shared" si="20"/>
        <v>2935.677486079539</v>
      </c>
      <c r="M151">
        <f t="shared" si="21"/>
        <v>8807.0324582386202</v>
      </c>
      <c r="N151">
        <f t="shared" si="23"/>
        <v>100</v>
      </c>
    </row>
    <row r="152" spans="2:14" x14ac:dyDescent="0.2">
      <c r="B152">
        <f t="shared" si="15"/>
        <v>101</v>
      </c>
      <c r="C152" t="str">
        <f>IF(B151&lt;Utilisateur!$B$25, Quellstärke/(Volumen*Verlustrate)*(1-EXP(-Verlustrate*B152)),"")</f>
        <v/>
      </c>
      <c r="D152">
        <f>IF(B152&gt;Utilisateur!$B$25, Quellstärke/(Volumen*Verlustrate)*(1-EXP(-Verlustrate*Utilisateur!$B$25))  * EXP(-Verlustrate*(B152-Utilisateur!$B$25)), "")</f>
        <v>919.91058191883349</v>
      </c>
      <c r="E152">
        <f t="shared" si="24"/>
        <v>919.91058191883349</v>
      </c>
      <c r="F152">
        <f t="shared" si="16"/>
        <v>1317.7633787572213</v>
      </c>
      <c r="G152">
        <f t="shared" si="17"/>
        <v>2635.5267575144426</v>
      </c>
      <c r="H152">
        <f t="shared" si="18"/>
        <v>7906.5802725433305</v>
      </c>
      <c r="I152">
        <f t="shared" si="22"/>
        <v>101</v>
      </c>
      <c r="J152">
        <f>IF(B151&lt;Utilisateur!$B$25, C152+C$32/(INTERZONALFLOW)*(1-EXP(-INTERZONALFLOW/NFVOL*B152)),D152)</f>
        <v>919.91058191883349</v>
      </c>
      <c r="K152">
        <f t="shared" si="19"/>
        <v>1474.7380724041607</v>
      </c>
      <c r="L152">
        <f t="shared" si="20"/>
        <v>2949.4761448083214</v>
      </c>
      <c r="M152">
        <f t="shared" si="21"/>
        <v>8848.4284344249681</v>
      </c>
      <c r="N152">
        <f t="shared" si="23"/>
        <v>101</v>
      </c>
    </row>
    <row r="153" spans="2:14" x14ac:dyDescent="0.2">
      <c r="B153">
        <f t="shared" si="15"/>
        <v>102</v>
      </c>
      <c r="C153" t="str">
        <f>IF(B152&lt;Utilisateur!$B$25, Quellstärke/(Volumen*Verlustrate)*(1-EXP(-Verlustrate*B153)),"")</f>
        <v/>
      </c>
      <c r="D153">
        <f>IF(B153&gt;Utilisateur!$B$25, Quellstärke/(Volumen*Verlustrate)*(1-EXP(-Verlustrate*Utilisateur!$B$25))  * EXP(-Verlustrate*(B153-Utilisateur!$B$25)), "")</f>
        <v>895.2540878992628</v>
      </c>
      <c r="E153">
        <f t="shared" si="24"/>
        <v>895.2540878992628</v>
      </c>
      <c r="F153">
        <f t="shared" si="16"/>
        <v>1324.4777844164657</v>
      </c>
      <c r="G153">
        <f t="shared" si="17"/>
        <v>2648.9555688329315</v>
      </c>
      <c r="H153">
        <f t="shared" si="18"/>
        <v>7946.8667064987976</v>
      </c>
      <c r="I153">
        <f t="shared" si="22"/>
        <v>102</v>
      </c>
      <c r="J153">
        <f>IF(B152&lt;Utilisateur!$B$25, C153+C$32/(INTERZONALFLOW)*(1-EXP(-INTERZONALFLOW/NFVOL*B153)),D153)</f>
        <v>895.2540878992628</v>
      </c>
      <c r="K153">
        <f t="shared" si="19"/>
        <v>1481.4524780634051</v>
      </c>
      <c r="L153">
        <f t="shared" si="20"/>
        <v>2962.9049561268102</v>
      </c>
      <c r="M153">
        <f t="shared" si="21"/>
        <v>8888.7148683804353</v>
      </c>
      <c r="N153">
        <f t="shared" si="23"/>
        <v>102</v>
      </c>
    </row>
    <row r="154" spans="2:14" x14ac:dyDescent="0.2">
      <c r="B154">
        <f t="shared" si="15"/>
        <v>103</v>
      </c>
      <c r="C154" t="str">
        <f>IF(B153&lt;Utilisateur!$B$25, Quellstärke/(Volumen*Verlustrate)*(1-EXP(-Verlustrate*B154)),"")</f>
        <v/>
      </c>
      <c r="D154">
        <f>IF(B154&gt;Utilisateur!$B$25, Quellstärke/(Volumen*Verlustrate)*(1-EXP(-Verlustrate*Utilisateur!$B$25))  * EXP(-Verlustrate*(B154-Utilisateur!$B$25)), "")</f>
        <v>871.25846539186568</v>
      </c>
      <c r="E154">
        <f t="shared" si="24"/>
        <v>871.25846539186568</v>
      </c>
      <c r="F154">
        <f t="shared" si="16"/>
        <v>1331.0122229069048</v>
      </c>
      <c r="G154">
        <f t="shared" si="17"/>
        <v>2662.0244458138095</v>
      </c>
      <c r="H154">
        <f t="shared" si="18"/>
        <v>7986.0733374414312</v>
      </c>
      <c r="I154">
        <f t="shared" si="22"/>
        <v>103</v>
      </c>
      <c r="J154">
        <f>IF(B153&lt;Utilisateur!$B$25, C154+C$32/(INTERZONALFLOW)*(1-EXP(-INTERZONALFLOW/NFVOL*B154)),D154)</f>
        <v>871.25846539186568</v>
      </c>
      <c r="K154">
        <f t="shared" si="19"/>
        <v>1487.9869165538441</v>
      </c>
      <c r="L154">
        <f t="shared" si="20"/>
        <v>2975.9738331076883</v>
      </c>
      <c r="M154">
        <f t="shared" si="21"/>
        <v>8927.9214993230689</v>
      </c>
      <c r="N154">
        <f t="shared" si="23"/>
        <v>103</v>
      </c>
    </row>
    <row r="155" spans="2:14" x14ac:dyDescent="0.2">
      <c r="B155">
        <f t="shared" si="15"/>
        <v>104</v>
      </c>
      <c r="C155" t="str">
        <f>IF(B154&lt;Utilisateur!$B$25, Quellstärke/(Volumen*Verlustrate)*(1-EXP(-Verlustrate*B155)),"")</f>
        <v/>
      </c>
      <c r="D155">
        <f>IF(B155&gt;Utilisateur!$B$25, Quellstärke/(Volumen*Verlustrate)*(1-EXP(-Verlustrate*Utilisateur!$B$25))  * EXP(-Verlustrate*(B155-Utilisateur!$B$25)), "")</f>
        <v>847.90600096361061</v>
      </c>
      <c r="E155">
        <f t="shared" si="24"/>
        <v>847.90600096361061</v>
      </c>
      <c r="F155">
        <f t="shared" si="16"/>
        <v>1337.3715179141318</v>
      </c>
      <c r="G155">
        <f t="shared" si="17"/>
        <v>2674.7430358282636</v>
      </c>
      <c r="H155">
        <f t="shared" si="18"/>
        <v>8024.2291074847935</v>
      </c>
      <c r="I155">
        <f t="shared" si="22"/>
        <v>104</v>
      </c>
      <c r="J155">
        <f>IF(B154&lt;Utilisateur!$B$25, C155+C$32/(INTERZONALFLOW)*(1-EXP(-INTERZONALFLOW/NFVOL*B155)),D155)</f>
        <v>847.90600096361061</v>
      </c>
      <c r="K155">
        <f t="shared" si="19"/>
        <v>1494.3462115610712</v>
      </c>
      <c r="L155">
        <f t="shared" si="20"/>
        <v>2988.6924231221424</v>
      </c>
      <c r="M155">
        <f t="shared" si="21"/>
        <v>8966.0772693664312</v>
      </c>
      <c r="N155">
        <f t="shared" si="23"/>
        <v>104</v>
      </c>
    </row>
    <row r="156" spans="2:14" x14ac:dyDescent="0.2">
      <c r="B156">
        <f t="shared" si="15"/>
        <v>105</v>
      </c>
      <c r="C156" t="str">
        <f>IF(B155&lt;Utilisateur!$B$25, Quellstärke/(Volumen*Verlustrate)*(1-EXP(-Verlustrate*B156)),"")</f>
        <v/>
      </c>
      <c r="D156">
        <f>IF(B156&gt;Utilisateur!$B$25, Quellstärke/(Volumen*Verlustrate)*(1-EXP(-Verlustrate*Utilisateur!$B$25))  * EXP(-Verlustrate*(B156-Utilisateur!$B$25)), "")</f>
        <v>825.17945595712865</v>
      </c>
      <c r="E156">
        <f t="shared" si="24"/>
        <v>825.17945595712865</v>
      </c>
      <c r="F156">
        <f t="shared" si="16"/>
        <v>1343.5603638338102</v>
      </c>
      <c r="G156">
        <f t="shared" si="17"/>
        <v>2687.1207276676205</v>
      </c>
      <c r="H156">
        <f t="shared" si="18"/>
        <v>8061.3621830028642</v>
      </c>
      <c r="I156">
        <f t="shared" si="22"/>
        <v>105</v>
      </c>
      <c r="J156">
        <f>IF(B155&lt;Utilisateur!$B$25, C156+C$32/(INTERZONALFLOW)*(1-EXP(-INTERZONALFLOW/NFVOL*B156)),D156)</f>
        <v>825.17945595712865</v>
      </c>
      <c r="K156">
        <f t="shared" si="19"/>
        <v>1500.5350574807496</v>
      </c>
      <c r="L156">
        <f t="shared" si="20"/>
        <v>3001.0701149614993</v>
      </c>
      <c r="M156">
        <f t="shared" si="21"/>
        <v>9003.2103448845028</v>
      </c>
      <c r="N156">
        <f t="shared" si="23"/>
        <v>105</v>
      </c>
    </row>
    <row r="157" spans="2:14" x14ac:dyDescent="0.2">
      <c r="B157">
        <f t="shared" si="15"/>
        <v>106</v>
      </c>
      <c r="C157" t="str">
        <f>IF(B156&lt;Utilisateur!$B$25, Quellstärke/(Volumen*Verlustrate)*(1-EXP(-Verlustrate*B157)),"")</f>
        <v/>
      </c>
      <c r="D157">
        <f>IF(B157&gt;Utilisateur!$B$25, Quellstärke/(Volumen*Verlustrate)*(1-EXP(-Verlustrate*Utilisateur!$B$25))  * EXP(-Verlustrate*(B157-Utilisateur!$B$25)), "")</f>
        <v>803.06205376523326</v>
      </c>
      <c r="E157">
        <f t="shared" si="24"/>
        <v>803.06205376523326</v>
      </c>
      <c r="F157">
        <f t="shared" si="16"/>
        <v>1349.5833292370494</v>
      </c>
      <c r="G157">
        <f t="shared" si="17"/>
        <v>2699.1666584740988</v>
      </c>
      <c r="H157">
        <f t="shared" si="18"/>
        <v>8097.4999754222999</v>
      </c>
      <c r="I157">
        <f t="shared" si="22"/>
        <v>106</v>
      </c>
      <c r="J157">
        <f>IF(B156&lt;Utilisateur!$B$25, C157+C$32/(INTERZONALFLOW)*(1-EXP(-INTERZONALFLOW/NFVOL*B157)),D157)</f>
        <v>803.06205376523326</v>
      </c>
      <c r="K157">
        <f t="shared" si="19"/>
        <v>1506.5580228839888</v>
      </c>
      <c r="L157">
        <f t="shared" si="20"/>
        <v>3013.1160457679775</v>
      </c>
      <c r="M157">
        <f t="shared" si="21"/>
        <v>9039.3481373039376</v>
      </c>
      <c r="N157">
        <f t="shared" si="23"/>
        <v>106</v>
      </c>
    </row>
    <row r="158" spans="2:14" x14ac:dyDescent="0.2">
      <c r="B158">
        <f t="shared" si="15"/>
        <v>107</v>
      </c>
      <c r="C158" t="str">
        <f>IF(B157&lt;Utilisateur!$B$25, Quellstärke/(Volumen*Verlustrate)*(1-EXP(-Verlustrate*B158)),"")</f>
        <v/>
      </c>
      <c r="D158">
        <f>IF(B158&gt;Utilisateur!$B$25, Quellstärke/(Volumen*Verlustrate)*(1-EXP(-Verlustrate*Utilisateur!$B$25))  * EXP(-Verlustrate*(B158-Utilisateur!$B$25)), "")</f>
        <v>781.53746744652301</v>
      </c>
      <c r="E158">
        <f t="shared" si="24"/>
        <v>781.53746744652301</v>
      </c>
      <c r="F158">
        <f t="shared" si="16"/>
        <v>1355.4448602428984</v>
      </c>
      <c r="G158">
        <f t="shared" si="17"/>
        <v>2710.8897204857967</v>
      </c>
      <c r="H158">
        <f t="shared" si="18"/>
        <v>8132.6691614573938</v>
      </c>
      <c r="I158">
        <f t="shared" si="22"/>
        <v>107</v>
      </c>
      <c r="J158">
        <f>IF(B157&lt;Utilisateur!$B$25, C158+C$32/(INTERZONALFLOW)*(1-EXP(-INTERZONALFLOW/NFVOL*B158)),D158)</f>
        <v>781.53746744652301</v>
      </c>
      <c r="K158">
        <f t="shared" si="19"/>
        <v>1512.4195538898377</v>
      </c>
      <c r="L158">
        <f t="shared" si="20"/>
        <v>3024.8391077796755</v>
      </c>
      <c r="M158">
        <f t="shared" si="21"/>
        <v>9074.5173233390306</v>
      </c>
      <c r="N158">
        <f t="shared" si="23"/>
        <v>107</v>
      </c>
    </row>
    <row r="159" spans="2:14" x14ac:dyDescent="0.2">
      <c r="B159">
        <f t="shared" si="15"/>
        <v>108</v>
      </c>
      <c r="C159" t="str">
        <f>IF(B158&lt;Utilisateur!$B$25, Quellstärke/(Volumen*Verlustrate)*(1-EXP(-Verlustrate*B159)),"")</f>
        <v/>
      </c>
      <c r="D159">
        <f>IF(B159&gt;Utilisateur!$B$25, Quellstärke/(Volumen*Verlustrate)*(1-EXP(-Verlustrate*Utilisateur!$B$25))  * EXP(-Verlustrate*(B159-Utilisateur!$B$25)), "")</f>
        <v>760.58980767292803</v>
      </c>
      <c r="E159">
        <f t="shared" si="24"/>
        <v>760.58980767292803</v>
      </c>
      <c r="F159">
        <f t="shared" si="16"/>
        <v>1361.1492838004453</v>
      </c>
      <c r="G159">
        <f t="shared" si="17"/>
        <v>2722.2985676008907</v>
      </c>
      <c r="H159">
        <f t="shared" si="18"/>
        <v>8166.8957028026753</v>
      </c>
      <c r="I159">
        <f t="shared" si="22"/>
        <v>108</v>
      </c>
      <c r="J159">
        <f>IF(B158&lt;Utilisateur!$B$25, C159+C$32/(INTERZONALFLOW)*(1-EXP(-INTERZONALFLOW/NFVOL*B159)),D159)</f>
        <v>760.58980767292803</v>
      </c>
      <c r="K159">
        <f t="shared" si="19"/>
        <v>1518.1239774473847</v>
      </c>
      <c r="L159">
        <f t="shared" si="20"/>
        <v>3036.2479548947695</v>
      </c>
      <c r="M159">
        <f t="shared" si="21"/>
        <v>9108.7438646843129</v>
      </c>
      <c r="N159">
        <f t="shared" si="23"/>
        <v>108</v>
      </c>
    </row>
    <row r="160" spans="2:14" x14ac:dyDescent="0.2">
      <c r="B160">
        <f t="shared" si="15"/>
        <v>109</v>
      </c>
      <c r="C160" t="str">
        <f>IF(B159&lt;Utilisateur!$B$25, Quellstärke/(Volumen*Verlustrate)*(1-EXP(-Verlustrate*B160)),"")</f>
        <v/>
      </c>
      <c r="D160">
        <f>IF(B160&gt;Utilisateur!$B$25, Quellstärke/(Volumen*Verlustrate)*(1-EXP(-Verlustrate*Utilisateur!$B$25))  * EXP(-Verlustrate*(B160-Utilisateur!$B$25)), "")</f>
        <v>740.20361100029459</v>
      </c>
      <c r="E160">
        <f t="shared" si="24"/>
        <v>740.20361100029459</v>
      </c>
      <c r="F160">
        <f t="shared" si="16"/>
        <v>1366.7008108829475</v>
      </c>
      <c r="G160">
        <f t="shared" si="17"/>
        <v>2733.401621765895</v>
      </c>
      <c r="H160">
        <f t="shared" si="18"/>
        <v>8200.2048652976882</v>
      </c>
      <c r="I160">
        <f t="shared" si="22"/>
        <v>109</v>
      </c>
      <c r="J160">
        <f>IF(B159&lt;Utilisateur!$B$25, C160+C$32/(INTERZONALFLOW)*(1-EXP(-INTERZONALFLOW/NFVOL*B160)),D160)</f>
        <v>740.20361100029459</v>
      </c>
      <c r="K160">
        <f t="shared" si="19"/>
        <v>1523.6755045298869</v>
      </c>
      <c r="L160">
        <f t="shared" si="20"/>
        <v>3047.3510090597738</v>
      </c>
      <c r="M160">
        <f t="shared" si="21"/>
        <v>9142.0530271793268</v>
      </c>
      <c r="N160">
        <f t="shared" si="23"/>
        <v>109</v>
      </c>
    </row>
    <row r="161" spans="2:14" x14ac:dyDescent="0.2">
      <c r="B161">
        <f t="shared" si="15"/>
        <v>110</v>
      </c>
      <c r="C161" t="str">
        <f>IF(B160&lt;Utilisateur!$B$25, Quellstärke/(Volumen*Verlustrate)*(1-EXP(-Verlustrate*B161)),"")</f>
        <v/>
      </c>
      <c r="D161">
        <f>IF(B161&gt;Utilisateur!$B$25, Quellstärke/(Volumen*Verlustrate)*(1-EXP(-Verlustrate*Utilisateur!$B$25))  * EXP(-Verlustrate*(B161-Utilisateur!$B$25)), "")</f>
        <v>720.36382845336038</v>
      </c>
      <c r="E161">
        <f t="shared" si="24"/>
        <v>720.36382845336038</v>
      </c>
      <c r="F161">
        <f t="shared" si="16"/>
        <v>1372.1035395963477</v>
      </c>
      <c r="G161">
        <f t="shared" si="17"/>
        <v>2744.2070791926953</v>
      </c>
      <c r="H161">
        <f t="shared" si="18"/>
        <v>8232.6212375780888</v>
      </c>
      <c r="I161">
        <f t="shared" si="22"/>
        <v>110</v>
      </c>
      <c r="J161">
        <f>IF(B160&lt;Utilisateur!$B$25, C161+C$32/(INTERZONALFLOW)*(1-EXP(-INTERZONALFLOW/NFVOL*B161)),D161)</f>
        <v>720.36382845336038</v>
      </c>
      <c r="K161">
        <f t="shared" si="19"/>
        <v>1529.0782332432871</v>
      </c>
      <c r="L161">
        <f t="shared" si="20"/>
        <v>3058.1564664865741</v>
      </c>
      <c r="M161">
        <f t="shared" si="21"/>
        <v>9174.4693994597274</v>
      </c>
      <c r="N161">
        <f t="shared" si="23"/>
        <v>110</v>
      </c>
    </row>
    <row r="162" spans="2:14" x14ac:dyDescent="0.2">
      <c r="B162">
        <f t="shared" si="15"/>
        <v>111</v>
      </c>
      <c r="C162" t="str">
        <f>IF(B161&lt;Utilisateur!$B$25, Quellstärke/(Volumen*Verlustrate)*(1-EXP(-Verlustrate*B162)),"")</f>
        <v/>
      </c>
      <c r="D162">
        <f>IF(B162&gt;Utilisateur!$B$25, Quellstärke/(Volumen*Verlustrate)*(1-EXP(-Verlustrate*Utilisateur!$B$25))  * EXP(-Verlustrate*(B162-Utilisateur!$B$25)), "")</f>
        <v>701.05581441668471</v>
      </c>
      <c r="E162">
        <f t="shared" si="24"/>
        <v>701.05581441668471</v>
      </c>
      <c r="F162">
        <f t="shared" si="16"/>
        <v>1377.3614582044729</v>
      </c>
      <c r="G162">
        <f t="shared" si="17"/>
        <v>2754.7229164089458</v>
      </c>
      <c r="H162">
        <f t="shared" si="18"/>
        <v>8264.1687492268393</v>
      </c>
      <c r="I162">
        <f t="shared" si="22"/>
        <v>111</v>
      </c>
      <c r="J162">
        <f>IF(B161&lt;Utilisateur!$B$25, C162+C$32/(INTERZONALFLOW)*(1-EXP(-INTERZONALFLOW/NFVOL*B162)),D162)</f>
        <v>701.05581441668471</v>
      </c>
      <c r="K162">
        <f t="shared" si="19"/>
        <v>1534.3361518514123</v>
      </c>
      <c r="L162">
        <f t="shared" si="20"/>
        <v>3068.6723037028246</v>
      </c>
      <c r="M162">
        <f t="shared" si="21"/>
        <v>9206.0169111084779</v>
      </c>
      <c r="N162">
        <f t="shared" si="23"/>
        <v>111</v>
      </c>
    </row>
    <row r="163" spans="2:14" x14ac:dyDescent="0.2">
      <c r="B163">
        <f t="shared" si="15"/>
        <v>112</v>
      </c>
      <c r="C163" t="str">
        <f>IF(B162&lt;Utilisateur!$B$25, Quellstärke/(Volumen*Verlustrate)*(1-EXP(-Verlustrate*B163)),"")</f>
        <v/>
      </c>
      <c r="D163">
        <f>IF(B163&gt;Utilisateur!$B$25, Quellstärke/(Volumen*Verlustrate)*(1-EXP(-Verlustrate*Utilisateur!$B$25))  * EXP(-Verlustrate*(B163-Utilisateur!$B$25)), "")</f>
        <v>682.26531582333837</v>
      </c>
      <c r="E163">
        <f t="shared" si="24"/>
        <v>682.26531582333837</v>
      </c>
      <c r="F163">
        <f t="shared" si="16"/>
        <v>1382.478448073148</v>
      </c>
      <c r="G163">
        <f t="shared" si="17"/>
        <v>2764.956896146296</v>
      </c>
      <c r="H163">
        <f t="shared" si="18"/>
        <v>8294.8706884388903</v>
      </c>
      <c r="I163">
        <f t="shared" si="22"/>
        <v>112</v>
      </c>
      <c r="J163">
        <f>IF(B162&lt;Utilisateur!$B$25, C163+C$32/(INTERZONALFLOW)*(1-EXP(-INTERZONALFLOW/NFVOL*B163)),D163)</f>
        <v>682.26531582333837</v>
      </c>
      <c r="K163">
        <f t="shared" si="19"/>
        <v>1539.4531417200874</v>
      </c>
      <c r="L163">
        <f t="shared" si="20"/>
        <v>3078.9062834401748</v>
      </c>
      <c r="M163">
        <f t="shared" si="21"/>
        <v>9236.7188503205289</v>
      </c>
      <c r="N163">
        <f t="shared" si="23"/>
        <v>112</v>
      </c>
    </row>
    <row r="164" spans="2:14" x14ac:dyDescent="0.2">
      <c r="B164">
        <f t="shared" si="15"/>
        <v>113</v>
      </c>
      <c r="C164" t="str">
        <f>IF(B163&lt;Utilisateur!$B$25, Quellstärke/(Volumen*Verlustrate)*(1-EXP(-Verlustrate*B164)),"")</f>
        <v/>
      </c>
      <c r="D164">
        <f>IF(B164&gt;Utilisateur!$B$25, Quellstärke/(Volumen*Verlustrate)*(1-EXP(-Verlustrate*Utilisateur!$B$25))  * EXP(-Verlustrate*(B164-Utilisateur!$B$25)), "")</f>
        <v>663.9784616333701</v>
      </c>
      <c r="E164">
        <f t="shared" si="24"/>
        <v>663.9784616333701</v>
      </c>
      <c r="F164">
        <f t="shared" si="16"/>
        <v>1387.4582865353982</v>
      </c>
      <c r="G164">
        <f t="shared" si="17"/>
        <v>2774.9165730707964</v>
      </c>
      <c r="H164">
        <f t="shared" si="18"/>
        <v>8324.7497192123919</v>
      </c>
      <c r="I164">
        <f t="shared" si="22"/>
        <v>113</v>
      </c>
      <c r="J164">
        <f>IF(B163&lt;Utilisateur!$B$25, C164+C$32/(INTERZONALFLOW)*(1-EXP(-INTERZONALFLOW/NFVOL*B164)),D164)</f>
        <v>663.9784616333701</v>
      </c>
      <c r="K164">
        <f t="shared" si="19"/>
        <v>1544.4329801823376</v>
      </c>
      <c r="L164">
        <f t="shared" si="20"/>
        <v>3088.8659603646752</v>
      </c>
      <c r="M164">
        <f t="shared" si="21"/>
        <v>9266.5978810940305</v>
      </c>
      <c r="N164">
        <f t="shared" si="23"/>
        <v>113</v>
      </c>
    </row>
    <row r="165" spans="2:14" x14ac:dyDescent="0.2">
      <c r="B165">
        <f t="shared" si="15"/>
        <v>114</v>
      </c>
      <c r="C165" t="str">
        <f>IF(B164&lt;Utilisateur!$B$25, Quellstärke/(Volumen*Verlustrate)*(1-EXP(-Verlustrate*B165)),"")</f>
        <v/>
      </c>
      <c r="D165">
        <f>IF(B165&gt;Utilisateur!$B$25, Quellstärke/(Volumen*Verlustrate)*(1-EXP(-Verlustrate*Utilisateur!$B$25))  * EXP(-Verlustrate*(B165-Utilisateur!$B$25)), "")</f>
        <v>646.18175259428267</v>
      </c>
      <c r="E165">
        <f t="shared" si="24"/>
        <v>646.18175259428267</v>
      </c>
      <c r="F165">
        <f t="shared" si="16"/>
        <v>1392.3046496798554</v>
      </c>
      <c r="G165">
        <f t="shared" si="17"/>
        <v>2784.6092993597108</v>
      </c>
      <c r="H165">
        <f t="shared" si="18"/>
        <v>8353.8278980791347</v>
      </c>
      <c r="I165">
        <f t="shared" si="22"/>
        <v>114</v>
      </c>
      <c r="J165">
        <f>IF(B164&lt;Utilisateur!$B$25, C165+C$32/(INTERZONALFLOW)*(1-EXP(-INTERZONALFLOW/NFVOL*B165)),D165)</f>
        <v>646.18175259428267</v>
      </c>
      <c r="K165">
        <f t="shared" si="19"/>
        <v>1549.2793433267948</v>
      </c>
      <c r="L165">
        <f t="shared" si="20"/>
        <v>3098.5586866535896</v>
      </c>
      <c r="M165">
        <f t="shared" si="21"/>
        <v>9295.6760599607733</v>
      </c>
      <c r="N165">
        <f t="shared" si="23"/>
        <v>114</v>
      </c>
    </row>
    <row r="166" spans="2:14" x14ac:dyDescent="0.2">
      <c r="B166">
        <f t="shared" si="15"/>
        <v>115</v>
      </c>
      <c r="C166" t="str">
        <f>IF(B165&lt;Utilisateur!$B$25, Quellstärke/(Volumen*Verlustrate)*(1-EXP(-Verlustrate*B166)),"")</f>
        <v/>
      </c>
      <c r="D166">
        <f>IF(B166&gt;Utilisateur!$B$25, Quellstärke/(Volumen*Verlustrate)*(1-EXP(-Verlustrate*Utilisateur!$B$25))  * EXP(-Verlustrate*(B166-Utilisateur!$B$25)), "")</f>
        <v>628.86205127596202</v>
      </c>
      <c r="E166">
        <f t="shared" si="24"/>
        <v>628.86205127596202</v>
      </c>
      <c r="F166">
        <f t="shared" si="16"/>
        <v>1397.0211150644252</v>
      </c>
      <c r="G166">
        <f t="shared" si="17"/>
        <v>2794.0422301288504</v>
      </c>
      <c r="H166">
        <f t="shared" si="18"/>
        <v>8382.1266903865526</v>
      </c>
      <c r="I166">
        <f t="shared" si="22"/>
        <v>115</v>
      </c>
      <c r="J166">
        <f>IF(B165&lt;Utilisateur!$B$25, C166+C$32/(INTERZONALFLOW)*(1-EXP(-INTERZONALFLOW/NFVOL*B166)),D166)</f>
        <v>628.86205127596202</v>
      </c>
      <c r="K166">
        <f t="shared" si="19"/>
        <v>1553.9958087113646</v>
      </c>
      <c r="L166">
        <f t="shared" si="20"/>
        <v>3107.9916174227292</v>
      </c>
      <c r="M166">
        <f t="shared" si="21"/>
        <v>9323.9748522681912</v>
      </c>
      <c r="N166">
        <f t="shared" si="23"/>
        <v>115</v>
      </c>
    </row>
    <row r="167" spans="2:14" x14ac:dyDescent="0.2">
      <c r="B167">
        <f t="shared" si="15"/>
        <v>116</v>
      </c>
      <c r="C167" t="str">
        <f>IF(B166&lt;Utilisateur!$B$25, Quellstärke/(Volumen*Verlustrate)*(1-EXP(-Verlustrate*B167)),"")</f>
        <v/>
      </c>
      <c r="D167">
        <f>IF(B167&gt;Utilisateur!$B$25, Quellstärke/(Volumen*Verlustrate)*(1-EXP(-Verlustrate*Utilisateur!$B$25))  * EXP(-Verlustrate*(B167-Utilisateur!$B$25)), "")</f>
        <v>612.00657237269968</v>
      </c>
      <c r="E167">
        <f t="shared" si="24"/>
        <v>612.00657237269968</v>
      </c>
      <c r="F167">
        <f t="shared" si="16"/>
        <v>1401.6111643572206</v>
      </c>
      <c r="G167">
        <f t="shared" si="17"/>
        <v>2803.2223287144411</v>
      </c>
      <c r="H167">
        <f t="shared" si="18"/>
        <v>8409.6669861433238</v>
      </c>
      <c r="I167">
        <f t="shared" si="22"/>
        <v>116</v>
      </c>
      <c r="J167">
        <f>IF(B166&lt;Utilisateur!$B$25, C167+C$32/(INTERZONALFLOW)*(1-EXP(-INTERZONALFLOW/NFVOL*B167)),D167)</f>
        <v>612.00657237269968</v>
      </c>
      <c r="K167">
        <f t="shared" si="19"/>
        <v>1558.5858580041599</v>
      </c>
      <c r="L167">
        <f t="shared" si="20"/>
        <v>3117.1717160083199</v>
      </c>
      <c r="M167">
        <f t="shared" si="21"/>
        <v>9351.5151480249624</v>
      </c>
      <c r="N167">
        <f t="shared" si="23"/>
        <v>116</v>
      </c>
    </row>
    <row r="168" spans="2:14" x14ac:dyDescent="0.2">
      <c r="B168">
        <f t="shared" si="15"/>
        <v>117</v>
      </c>
      <c r="C168" t="str">
        <f>IF(B167&lt;Utilisateur!$B$25, Quellstärke/(Volumen*Verlustrate)*(1-EXP(-Verlustrate*B168)),"")</f>
        <v/>
      </c>
      <c r="D168">
        <f>IF(B168&gt;Utilisateur!$B$25, Quellstärke/(Volumen*Verlustrate)*(1-EXP(-Verlustrate*Utilisateur!$B$25))  * EXP(-Verlustrate*(B168-Utilisateur!$B$25)), "")</f>
        <v>595.60287326515231</v>
      </c>
      <c r="E168">
        <f t="shared" si="24"/>
        <v>595.60287326515231</v>
      </c>
      <c r="F168">
        <f t="shared" si="16"/>
        <v>1406.0781859067092</v>
      </c>
      <c r="G168">
        <f t="shared" si="17"/>
        <v>2812.1563718134184</v>
      </c>
      <c r="H168">
        <f t="shared" si="18"/>
        <v>8436.4691154402553</v>
      </c>
      <c r="I168">
        <f t="shared" si="22"/>
        <v>117</v>
      </c>
      <c r="J168">
        <f>IF(B167&lt;Utilisateur!$B$25, C168+C$32/(INTERZONALFLOW)*(1-EXP(-INTERZONALFLOW/NFVOL*B168)),D168)</f>
        <v>595.60287326515231</v>
      </c>
      <c r="K168">
        <f t="shared" si="19"/>
        <v>1563.0528795536486</v>
      </c>
      <c r="L168">
        <f t="shared" si="20"/>
        <v>3126.1057591072972</v>
      </c>
      <c r="M168">
        <f t="shared" si="21"/>
        <v>9378.3172773218939</v>
      </c>
      <c r="N168">
        <f t="shared" si="23"/>
        <v>117</v>
      </c>
    </row>
    <row r="169" spans="2:14" x14ac:dyDescent="0.2">
      <c r="B169">
        <f t="shared" si="15"/>
        <v>118</v>
      </c>
      <c r="C169" t="str">
        <f>IF(B168&lt;Utilisateur!$B$25, Quellstärke/(Volumen*Verlustrate)*(1-EXP(-Verlustrate*B169)),"")</f>
        <v/>
      </c>
      <c r="D169">
        <f>IF(B169&gt;Utilisateur!$B$25, Quellstärke/(Volumen*Verlustrate)*(1-EXP(-Verlustrate*Utilisateur!$B$25))  * EXP(-Verlustrate*(B169-Utilisateur!$B$25)), "")</f>
        <v>579.63884483527045</v>
      </c>
      <c r="E169">
        <f t="shared" si="24"/>
        <v>579.63884483527045</v>
      </c>
      <c r="F169">
        <f t="shared" si="16"/>
        <v>1410.4254772429738</v>
      </c>
      <c r="G169">
        <f t="shared" si="17"/>
        <v>2820.8509544859476</v>
      </c>
      <c r="H169">
        <f t="shared" si="18"/>
        <v>8462.5528634578422</v>
      </c>
      <c r="I169">
        <f t="shared" si="22"/>
        <v>118</v>
      </c>
      <c r="J169">
        <f>IF(B168&lt;Utilisateur!$B$25, C169+C$32/(INTERZONALFLOW)*(1-EXP(-INTERZONALFLOW/NFVOL*B169)),D169)</f>
        <v>579.63884483527045</v>
      </c>
      <c r="K169">
        <f t="shared" si="19"/>
        <v>1567.4001708899132</v>
      </c>
      <c r="L169">
        <f t="shared" si="20"/>
        <v>3134.8003417798263</v>
      </c>
      <c r="M169">
        <f t="shared" si="21"/>
        <v>9404.4010253394808</v>
      </c>
      <c r="N169">
        <f t="shared" si="23"/>
        <v>118</v>
      </c>
    </row>
    <row r="170" spans="2:14" x14ac:dyDescent="0.2">
      <c r="B170">
        <f t="shared" si="15"/>
        <v>119</v>
      </c>
      <c r="C170" t="str">
        <f>IF(B169&lt;Utilisateur!$B$25, Quellstärke/(Volumen*Verlustrate)*(1-EXP(-Verlustrate*B170)),"")</f>
        <v/>
      </c>
      <c r="D170">
        <f>IF(B170&gt;Utilisateur!$B$25, Quellstärke/(Volumen*Verlustrate)*(1-EXP(-Verlustrate*Utilisateur!$B$25))  * EXP(-Verlustrate*(B170-Utilisateur!$B$25)), "")</f>
        <v>564.10270252741657</v>
      </c>
      <c r="E170">
        <f t="shared" si="24"/>
        <v>564.10270252741657</v>
      </c>
      <c r="F170">
        <f t="shared" si="16"/>
        <v>1414.6562475119295</v>
      </c>
      <c r="G170">
        <f t="shared" si="17"/>
        <v>2829.3124950238589</v>
      </c>
      <c r="H170">
        <f t="shared" si="18"/>
        <v>8487.9374850715758</v>
      </c>
      <c r="I170">
        <f t="shared" si="22"/>
        <v>119</v>
      </c>
      <c r="J170">
        <f>IF(B169&lt;Utilisateur!$B$25, C170+C$32/(INTERZONALFLOW)*(1-EXP(-INTERZONALFLOW/NFVOL*B170)),D170)</f>
        <v>564.10270252741657</v>
      </c>
      <c r="K170">
        <f t="shared" si="19"/>
        <v>1571.6309411588688</v>
      </c>
      <c r="L170">
        <f t="shared" si="20"/>
        <v>3143.2618823177377</v>
      </c>
      <c r="M170">
        <f t="shared" si="21"/>
        <v>9429.7856469532144</v>
      </c>
      <c r="N170">
        <f t="shared" si="23"/>
        <v>119</v>
      </c>
    </row>
    <row r="171" spans="2:14" x14ac:dyDescent="0.2">
      <c r="B171">
        <f t="shared" si="15"/>
        <v>120</v>
      </c>
      <c r="C171" t="str">
        <f>IF(B170&lt;Utilisateur!$B$25, Quellstärke/(Volumen*Verlustrate)*(1-EXP(-Verlustrate*B171)),"")</f>
        <v/>
      </c>
      <c r="D171">
        <f>IF(B171&gt;Utilisateur!$B$25, Quellstärke/(Volumen*Verlustrate)*(1-EXP(-Verlustrate*Utilisateur!$B$25))  * EXP(-Verlustrate*(B171-Utilisateur!$B$25)), "")</f>
        <v>548.9829776490717</v>
      </c>
      <c r="E171">
        <f t="shared" si="24"/>
        <v>548.9829776490717</v>
      </c>
      <c r="F171">
        <f t="shared" si="16"/>
        <v>1418.7736198442974</v>
      </c>
      <c r="G171">
        <f t="shared" si="17"/>
        <v>2837.5472396885948</v>
      </c>
      <c r="H171">
        <f t="shared" si="18"/>
        <v>8512.6417190657849</v>
      </c>
      <c r="I171">
        <f t="shared" si="22"/>
        <v>120</v>
      </c>
      <c r="J171">
        <f>IF(B170&lt;Utilisateur!$B$25, C171+C$32/(INTERZONALFLOW)*(1-EXP(-INTERZONALFLOW/NFVOL*B171)),D171)</f>
        <v>548.9829776490717</v>
      </c>
      <c r="K171">
        <f t="shared" si="19"/>
        <v>1575.7483134912368</v>
      </c>
      <c r="L171">
        <f t="shared" si="20"/>
        <v>3151.4966269824736</v>
      </c>
      <c r="M171">
        <f t="shared" si="21"/>
        <v>9454.4898809474234</v>
      </c>
      <c r="N171">
        <f t="shared" si="23"/>
        <v>120</v>
      </c>
    </row>
    <row r="172" spans="2:14" x14ac:dyDescent="0.2">
      <c r="B172">
        <f t="shared" si="15"/>
        <v>121</v>
      </c>
      <c r="C172" t="str">
        <f>IF(B171&lt;Utilisateur!$B$25, Quellstärke/(Volumen*Verlustrate)*(1-EXP(-Verlustrate*B172)),"")</f>
        <v/>
      </c>
      <c r="D172">
        <f>IF(B172&gt;Utilisateur!$B$25, Quellstärke/(Volumen*Verlustrate)*(1-EXP(-Verlustrate*Utilisateur!$B$25))  * EXP(-Verlustrate*(B172-Utilisateur!$B$25)), "")</f>
        <v>534.26850890471189</v>
      </c>
      <c r="E172">
        <f t="shared" si="24"/>
        <v>534.26850890471189</v>
      </c>
      <c r="F172">
        <f t="shared" si="16"/>
        <v>1422.7806336610827</v>
      </c>
      <c r="G172">
        <f t="shared" si="17"/>
        <v>2845.5612673221653</v>
      </c>
      <c r="H172">
        <f t="shared" si="18"/>
        <v>8536.6838019664974</v>
      </c>
      <c r="I172">
        <f t="shared" si="22"/>
        <v>121</v>
      </c>
      <c r="J172">
        <f>IF(B171&lt;Utilisateur!$B$25, C172+C$32/(INTERZONALFLOW)*(1-EXP(-INTERZONALFLOW/NFVOL*B172)),D172)</f>
        <v>534.26850890471189</v>
      </c>
      <c r="K172">
        <f t="shared" si="19"/>
        <v>1579.7553273080221</v>
      </c>
      <c r="L172">
        <f t="shared" si="20"/>
        <v>3159.5106546160441</v>
      </c>
      <c r="M172">
        <f t="shared" si="21"/>
        <v>9478.531963848136</v>
      </c>
      <c r="N172">
        <f t="shared" si="23"/>
        <v>121</v>
      </c>
    </row>
    <row r="173" spans="2:14" x14ac:dyDescent="0.2">
      <c r="B173">
        <f t="shared" si="15"/>
        <v>122</v>
      </c>
      <c r="C173" t="str">
        <f>IF(B172&lt;Utilisateur!$B$25, Quellstärke/(Volumen*Verlustrate)*(1-EXP(-Verlustrate*B173)),"")</f>
        <v/>
      </c>
      <c r="D173">
        <f>IF(B173&gt;Utilisateur!$B$25, Quellstärke/(Volumen*Verlustrate)*(1-EXP(-Verlustrate*Utilisateur!$B$25))  * EXP(-Verlustrate*(B173-Utilisateur!$B$25)), "")</f>
        <v>519.94843415660307</v>
      </c>
      <c r="E173">
        <f t="shared" si="24"/>
        <v>519.94843415660307</v>
      </c>
      <c r="F173">
        <f t="shared" si="16"/>
        <v>1426.6802469172571</v>
      </c>
      <c r="G173">
        <f t="shared" si="17"/>
        <v>2853.3604938345143</v>
      </c>
      <c r="H173">
        <f t="shared" si="18"/>
        <v>8560.0814815035446</v>
      </c>
      <c r="I173">
        <f t="shared" si="22"/>
        <v>122</v>
      </c>
      <c r="J173">
        <f>IF(B172&lt;Utilisateur!$B$25, C173+C$32/(INTERZONALFLOW)*(1-EXP(-INTERZONALFLOW/NFVOL*B173)),D173)</f>
        <v>519.94843415660307</v>
      </c>
      <c r="K173">
        <f t="shared" si="19"/>
        <v>1583.6549405641965</v>
      </c>
      <c r="L173">
        <f t="shared" si="20"/>
        <v>3167.309881128393</v>
      </c>
      <c r="M173">
        <f t="shared" si="21"/>
        <v>9501.9296433851832</v>
      </c>
      <c r="N173">
        <f t="shared" si="23"/>
        <v>122</v>
      </c>
    </row>
    <row r="174" spans="2:14" x14ac:dyDescent="0.2">
      <c r="B174">
        <f t="shared" si="15"/>
        <v>123</v>
      </c>
      <c r="C174" t="str">
        <f>IF(B173&lt;Utilisateur!$B$25, Quellstärke/(Volumen*Verlustrate)*(1-EXP(-Verlustrate*B174)),"")</f>
        <v/>
      </c>
      <c r="D174">
        <f>IF(B174&gt;Utilisateur!$B$25, Quellstärke/(Volumen*Verlustrate)*(1-EXP(-Verlustrate*Utilisateur!$B$25))  * EXP(-Verlustrate*(B174-Utilisateur!$B$25)), "")</f>
        <v>506.01218240643175</v>
      </c>
      <c r="E174">
        <f t="shared" si="24"/>
        <v>506.01218240643175</v>
      </c>
      <c r="F174">
        <f t="shared" si="16"/>
        <v>1430.4753382853053</v>
      </c>
      <c r="G174">
        <f t="shared" si="17"/>
        <v>2860.9506765706105</v>
      </c>
      <c r="H174">
        <f t="shared" si="18"/>
        <v>8582.8520297118339</v>
      </c>
      <c r="I174">
        <f t="shared" si="22"/>
        <v>123</v>
      </c>
      <c r="J174">
        <f>IF(B173&lt;Utilisateur!$B$25, C174+C$32/(INTERZONALFLOW)*(1-EXP(-INTERZONALFLOW/NFVOL*B174)),D174)</f>
        <v>506.01218240643175</v>
      </c>
      <c r="K174">
        <f t="shared" si="19"/>
        <v>1587.4500319322447</v>
      </c>
      <c r="L174">
        <f t="shared" si="20"/>
        <v>3174.9000638644893</v>
      </c>
      <c r="M174">
        <f t="shared" si="21"/>
        <v>9524.7001915934725</v>
      </c>
      <c r="N174">
        <f t="shared" si="23"/>
        <v>123</v>
      </c>
    </row>
    <row r="175" spans="2:14" x14ac:dyDescent="0.2">
      <c r="B175">
        <f t="shared" si="15"/>
        <v>124</v>
      </c>
      <c r="C175" t="str">
        <f>IF(B174&lt;Utilisateur!$B$25, Quellstärke/(Volumen*Verlustrate)*(1-EXP(-Verlustrate*B175)),"")</f>
        <v/>
      </c>
      <c r="D175">
        <f>IF(B175&gt;Utilisateur!$B$25, Quellstärke/(Volumen*Verlustrate)*(1-EXP(-Verlustrate*Utilisateur!$B$25))  * EXP(-Verlustrate*(B175-Utilisateur!$B$25)), "")</f>
        <v>492.44946599185425</v>
      </c>
      <c r="E175">
        <f t="shared" si="24"/>
        <v>492.44946599185425</v>
      </c>
      <c r="F175">
        <f t="shared" si="16"/>
        <v>1434.1687092802442</v>
      </c>
      <c r="G175">
        <f t="shared" si="17"/>
        <v>2868.3374185604885</v>
      </c>
      <c r="H175">
        <f t="shared" si="18"/>
        <v>8605.0122556814676</v>
      </c>
      <c r="I175">
        <f t="shared" si="22"/>
        <v>124</v>
      </c>
      <c r="J175">
        <f>IF(B174&lt;Utilisateur!$B$25, C175+C$32/(INTERZONALFLOW)*(1-EXP(-INTERZONALFLOW/NFVOL*B175)),D175)</f>
        <v>492.44946599185425</v>
      </c>
      <c r="K175">
        <f t="shared" si="19"/>
        <v>1591.1434029271836</v>
      </c>
      <c r="L175">
        <f t="shared" si="20"/>
        <v>3182.2868058543672</v>
      </c>
      <c r="M175">
        <f t="shared" si="21"/>
        <v>9546.8604175631062</v>
      </c>
      <c r="N175">
        <f t="shared" si="23"/>
        <v>124</v>
      </c>
    </row>
    <row r="176" spans="2:14" x14ac:dyDescent="0.2">
      <c r="B176">
        <f t="shared" si="15"/>
        <v>125</v>
      </c>
      <c r="C176" t="str">
        <f>IF(B175&lt;Utilisateur!$B$25, Quellstärke/(Volumen*Verlustrate)*(1-EXP(-Verlustrate*B176)),"")</f>
        <v/>
      </c>
      <c r="D176">
        <f>IF(B176&gt;Utilisateur!$B$25, Quellstärke/(Volumen*Verlustrate)*(1-EXP(-Verlustrate*Utilisateur!$B$25))  * EXP(-Verlustrate*(B176-Utilisateur!$B$25)), "")</f>
        <v>479.25027299220221</v>
      </c>
      <c r="E176">
        <f t="shared" si="24"/>
        <v>479.25027299220221</v>
      </c>
      <c r="F176">
        <f t="shared" si="16"/>
        <v>1437.7630863276856</v>
      </c>
      <c r="G176">
        <f t="shared" si="17"/>
        <v>2875.5261726553713</v>
      </c>
      <c r="H176">
        <f t="shared" si="18"/>
        <v>8626.5785179661161</v>
      </c>
      <c r="I176">
        <f t="shared" si="22"/>
        <v>125</v>
      </c>
      <c r="J176">
        <f>IF(B175&lt;Utilisateur!$B$25, C176+C$32/(INTERZONALFLOW)*(1-EXP(-INTERZONALFLOW/NFVOL*B176)),D176)</f>
        <v>479.25027299220221</v>
      </c>
      <c r="K176">
        <f t="shared" si="19"/>
        <v>1594.737779974625</v>
      </c>
      <c r="L176">
        <f t="shared" si="20"/>
        <v>3189.4755599492501</v>
      </c>
      <c r="M176">
        <f t="shared" si="21"/>
        <v>9568.4266798477547</v>
      </c>
      <c r="N176">
        <f t="shared" si="23"/>
        <v>125</v>
      </c>
    </row>
    <row r="177" spans="2:14" x14ac:dyDescent="0.2">
      <c r="B177">
        <f t="shared" si="15"/>
        <v>126</v>
      </c>
      <c r="C177" t="str">
        <f>IF(B176&lt;Utilisateur!$B$25, Quellstärke/(Volumen*Verlustrate)*(1-EXP(-Verlustrate*B177)),"")</f>
        <v/>
      </c>
      <c r="D177">
        <f>IF(B177&gt;Utilisateur!$B$25, Quellstärke/(Volumen*Verlustrate)*(1-EXP(-Verlustrate*Utilisateur!$B$25))  * EXP(-Verlustrate*(B177-Utilisateur!$B$25)), "")</f>
        <v>466.40485983773925</v>
      </c>
      <c r="E177">
        <f t="shared" si="24"/>
        <v>466.40485983773925</v>
      </c>
      <c r="F177">
        <f t="shared" si="16"/>
        <v>1441.2611227764687</v>
      </c>
      <c r="G177">
        <f t="shared" si="17"/>
        <v>2882.5222455529374</v>
      </c>
      <c r="H177">
        <f t="shared" si="18"/>
        <v>8647.566736658815</v>
      </c>
      <c r="I177">
        <f t="shared" si="22"/>
        <v>126</v>
      </c>
      <c r="J177">
        <f>IF(B176&lt;Utilisateur!$B$25, C177+C$32/(INTERZONALFLOW)*(1-EXP(-INTERZONALFLOW/NFVOL*B177)),D177)</f>
        <v>466.40485983773925</v>
      </c>
      <c r="K177">
        <f t="shared" si="19"/>
        <v>1598.2358164234081</v>
      </c>
      <c r="L177">
        <f t="shared" si="20"/>
        <v>3196.4716328468162</v>
      </c>
      <c r="M177">
        <f t="shared" si="21"/>
        <v>9589.4148985404536</v>
      </c>
      <c r="N177">
        <f t="shared" si="23"/>
        <v>126</v>
      </c>
    </row>
    <row r="178" spans="2:14" x14ac:dyDescent="0.2">
      <c r="B178">
        <f t="shared" si="15"/>
        <v>127</v>
      </c>
      <c r="C178" t="str">
        <f>IF(B177&lt;Utilisateur!$B$25, Quellstärke/(Volumen*Verlustrate)*(1-EXP(-Verlustrate*B178)),"")</f>
        <v/>
      </c>
      <c r="D178">
        <f>IF(B178&gt;Utilisateur!$B$25, Quellstärke/(Volumen*Verlustrate)*(1-EXP(-Verlustrate*Utilisateur!$B$25))  * EXP(-Verlustrate*(B178-Utilisateur!$B$25)), "")</f>
        <v>453.90374411701305</v>
      </c>
      <c r="E178">
        <f t="shared" si="24"/>
        <v>453.90374411701305</v>
      </c>
      <c r="F178">
        <f t="shared" si="16"/>
        <v>1444.6654008573464</v>
      </c>
      <c r="G178">
        <f t="shared" si="17"/>
        <v>2889.3308017146928</v>
      </c>
      <c r="H178">
        <f t="shared" si="18"/>
        <v>8667.9924051440812</v>
      </c>
      <c r="I178">
        <f t="shared" si="22"/>
        <v>127</v>
      </c>
      <c r="J178">
        <f>IF(B177&lt;Utilisateur!$B$25, C178+C$32/(INTERZONALFLOW)*(1-EXP(-INTERZONALFLOW/NFVOL*B178)),D178)</f>
        <v>453.90374411701305</v>
      </c>
      <c r="K178">
        <f t="shared" si="19"/>
        <v>1601.6400945042858</v>
      </c>
      <c r="L178">
        <f t="shared" si="20"/>
        <v>3203.2801890085716</v>
      </c>
      <c r="M178">
        <f t="shared" si="21"/>
        <v>9609.8405670257198</v>
      </c>
      <c r="N178">
        <f t="shared" si="23"/>
        <v>127</v>
      </c>
    </row>
    <row r="179" spans="2:14" x14ac:dyDescent="0.2">
      <c r="B179">
        <f t="shared" si="15"/>
        <v>128</v>
      </c>
      <c r="C179" t="str">
        <f>IF(B178&lt;Utilisateur!$B$25, Quellstärke/(Volumen*Verlustrate)*(1-EXP(-Verlustrate*B179)),"")</f>
        <v/>
      </c>
      <c r="D179">
        <f>IF(B179&gt;Utilisateur!$B$25, Quellstärke/(Volumen*Verlustrate)*(1-EXP(-Verlustrate*Utilisateur!$B$25))  * EXP(-Verlustrate*(B179-Utilisateur!$B$25)), "")</f>
        <v>441.7376975769925</v>
      </c>
      <c r="E179">
        <f t="shared" si="24"/>
        <v>441.7376975769925</v>
      </c>
      <c r="F179">
        <f t="shared" si="16"/>
        <v>1447.9784335891738</v>
      </c>
      <c r="G179">
        <f t="shared" si="17"/>
        <v>2895.9568671783477</v>
      </c>
      <c r="H179">
        <f t="shared" si="18"/>
        <v>8687.8706015350454</v>
      </c>
      <c r="I179">
        <f t="shared" si="22"/>
        <v>128</v>
      </c>
      <c r="J179">
        <f>IF(B178&lt;Utilisateur!$B$25, C179+C$32/(INTERZONALFLOW)*(1-EXP(-INTERZONALFLOW/NFVOL*B179)),D179)</f>
        <v>441.7376975769925</v>
      </c>
      <c r="K179">
        <f t="shared" si="19"/>
        <v>1604.9531272361132</v>
      </c>
      <c r="L179">
        <f t="shared" si="20"/>
        <v>3209.9062544722265</v>
      </c>
      <c r="M179">
        <f t="shared" si="21"/>
        <v>9629.7187634166839</v>
      </c>
      <c r="N179">
        <f t="shared" si="23"/>
        <v>128</v>
      </c>
    </row>
    <row r="180" spans="2:14" x14ac:dyDescent="0.2">
      <c r="B180">
        <f t="shared" si="15"/>
        <v>129</v>
      </c>
      <c r="C180" t="str">
        <f>IF(B179&lt;Utilisateur!$B$25, Quellstärke/(Volumen*Verlustrate)*(1-EXP(-Verlustrate*B180)),"")</f>
        <v/>
      </c>
      <c r="D180">
        <f>IF(B180&gt;Utilisateur!$B$25, Quellstärke/(Volumen*Verlustrate)*(1-EXP(-Verlustrate*Utilisateur!$B$25))  * EXP(-Verlustrate*(B180-Utilisateur!$B$25)), "")</f>
        <v>429.89773931082368</v>
      </c>
      <c r="E180">
        <f t="shared" si="24"/>
        <v>429.89773931082368</v>
      </c>
      <c r="F180">
        <f t="shared" si="16"/>
        <v>1451.202666634005</v>
      </c>
      <c r="G180">
        <f t="shared" si="17"/>
        <v>2902.4053332680101</v>
      </c>
      <c r="H180">
        <f t="shared" si="18"/>
        <v>8707.2159998040315</v>
      </c>
      <c r="I180">
        <f t="shared" si="22"/>
        <v>129</v>
      </c>
      <c r="J180">
        <f>IF(B179&lt;Utilisateur!$B$25, C180+C$32/(INTERZONALFLOW)*(1-EXP(-INTERZONALFLOW/NFVOL*B180)),D180)</f>
        <v>429.89773931082368</v>
      </c>
      <c r="K180">
        <f t="shared" si="19"/>
        <v>1608.1773602809444</v>
      </c>
      <c r="L180">
        <f t="shared" si="20"/>
        <v>3216.3547205618888</v>
      </c>
      <c r="M180">
        <f t="shared" si="21"/>
        <v>9649.0641616856701</v>
      </c>
      <c r="N180">
        <f t="shared" si="23"/>
        <v>129</v>
      </c>
    </row>
    <row r="181" spans="2:14" x14ac:dyDescent="0.2">
      <c r="B181">
        <f t="shared" ref="B181:B244" si="25">B180+1</f>
        <v>130</v>
      </c>
      <c r="C181" t="str">
        <f>IF(B180&lt;Utilisateur!$B$25, Quellstärke/(Volumen*Verlustrate)*(1-EXP(-Verlustrate*B181)),"")</f>
        <v/>
      </c>
      <c r="D181">
        <f>IF(B181&gt;Utilisateur!$B$25, Quellstärke/(Volumen*Verlustrate)*(1-EXP(-Verlustrate*Utilisateur!$B$25))  * EXP(-Verlustrate*(B181-Utilisateur!$B$25)), "")</f>
        <v>418.37512912817493</v>
      </c>
      <c r="E181">
        <f t="shared" si="24"/>
        <v>418.37512912817493</v>
      </c>
      <c r="F181">
        <f t="shared" ref="F181:F244" si="26">$E181*$E$25+F180</f>
        <v>1454.3404801024662</v>
      </c>
      <c r="G181">
        <f t="shared" ref="G181:G244" si="27">$E181*$E$26+G180</f>
        <v>2908.6809602049325</v>
      </c>
      <c r="H181">
        <f t="shared" ref="H181:H244" si="28">$E181*$E$27+H180</f>
        <v>8726.0428806147993</v>
      </c>
      <c r="I181">
        <f t="shared" si="22"/>
        <v>130</v>
      </c>
      <c r="J181">
        <f>IF(B180&lt;Utilisateur!$B$25, C181+C$32/(INTERZONALFLOW)*(1-EXP(-INTERZONALFLOW/NFVOL*B181)),D181)</f>
        <v>418.37512912817493</v>
      </c>
      <c r="K181">
        <f t="shared" ref="K181:K244" si="29">$J181*$E$25+K180</f>
        <v>1611.3151737494056</v>
      </c>
      <c r="L181">
        <f t="shared" ref="L181:L244" si="30">$J181*$E$26+L180</f>
        <v>3222.6303474988113</v>
      </c>
      <c r="M181">
        <f t="shared" ref="M181:M244" si="31">$J181*$E$27+M180</f>
        <v>9667.8910424964379</v>
      </c>
      <c r="N181">
        <f t="shared" si="23"/>
        <v>130</v>
      </c>
    </row>
    <row r="182" spans="2:14" x14ac:dyDescent="0.2">
      <c r="B182">
        <f t="shared" si="25"/>
        <v>131</v>
      </c>
      <c r="C182" t="str">
        <f>IF(B181&lt;Utilisateur!$B$25, Quellstärke/(Volumen*Verlustrate)*(1-EXP(-Verlustrate*B182)),"")</f>
        <v/>
      </c>
      <c r="D182">
        <f>IF(B182&gt;Utilisateur!$B$25, Quellstärke/(Volumen*Verlustrate)*(1-EXP(-Verlustrate*Utilisateur!$B$25))  * EXP(-Verlustrate*(B182-Utilisateur!$B$25)), "")</f>
        <v>407.16136110327773</v>
      </c>
      <c r="E182">
        <f t="shared" si="24"/>
        <v>407.16136110327773</v>
      </c>
      <c r="F182">
        <f t="shared" si="26"/>
        <v>1457.3941903107409</v>
      </c>
      <c r="G182">
        <f t="shared" si="27"/>
        <v>2914.7883806214818</v>
      </c>
      <c r="H182">
        <f t="shared" si="28"/>
        <v>8744.3651418644477</v>
      </c>
      <c r="I182">
        <f t="shared" si="22"/>
        <v>131</v>
      </c>
      <c r="J182">
        <f>IF(B181&lt;Utilisateur!$B$25, C182+C$32/(INTERZONALFLOW)*(1-EXP(-INTERZONALFLOW/NFVOL*B182)),D182)</f>
        <v>407.16136110327773</v>
      </c>
      <c r="K182">
        <f t="shared" si="29"/>
        <v>1614.3688839576803</v>
      </c>
      <c r="L182">
        <f t="shared" si="30"/>
        <v>3228.7377679153606</v>
      </c>
      <c r="M182">
        <f t="shared" si="31"/>
        <v>9686.2133037460862</v>
      </c>
      <c r="N182">
        <f t="shared" si="23"/>
        <v>131</v>
      </c>
    </row>
    <row r="183" spans="2:14" x14ac:dyDescent="0.2">
      <c r="B183">
        <f t="shared" si="25"/>
        <v>132</v>
      </c>
      <c r="C183" t="str">
        <f>IF(B182&lt;Utilisateur!$B$25, Quellstärke/(Volumen*Verlustrate)*(1-EXP(-Verlustrate*B183)),"")</f>
        <v/>
      </c>
      <c r="D183">
        <f>IF(B183&gt;Utilisateur!$B$25, Quellstärke/(Volumen*Verlustrate)*(1-EXP(-Verlustrate*Utilisateur!$B$25))  * EXP(-Verlustrate*(B183-Utilisateur!$B$25)), "")</f>
        <v>396.24815729590051</v>
      </c>
      <c r="E183">
        <f t="shared" si="24"/>
        <v>396.24815729590051</v>
      </c>
      <c r="F183">
        <f t="shared" si="26"/>
        <v>1460.3660514904602</v>
      </c>
      <c r="G183">
        <f t="shared" si="27"/>
        <v>2920.7321029809204</v>
      </c>
      <c r="H183">
        <f t="shared" si="28"/>
        <v>8762.1963089427627</v>
      </c>
      <c r="I183">
        <f t="shared" si="22"/>
        <v>132</v>
      </c>
      <c r="J183">
        <f>IF(B182&lt;Utilisateur!$B$25, C183+C$32/(INTERZONALFLOW)*(1-EXP(-INTERZONALFLOW/NFVOL*B183)),D183)</f>
        <v>396.24815729590051</v>
      </c>
      <c r="K183">
        <f t="shared" si="29"/>
        <v>1617.3407451373996</v>
      </c>
      <c r="L183">
        <f t="shared" si="30"/>
        <v>3234.6814902747992</v>
      </c>
      <c r="M183">
        <f t="shared" si="31"/>
        <v>9704.0444708244013</v>
      </c>
      <c r="N183">
        <f t="shared" si="23"/>
        <v>132</v>
      </c>
    </row>
    <row r="184" spans="2:14" x14ac:dyDescent="0.2">
      <c r="B184">
        <f t="shared" si="25"/>
        <v>133</v>
      </c>
      <c r="C184" t="str">
        <f>IF(B183&lt;Utilisateur!$B$25, Quellstärke/(Volumen*Verlustrate)*(1-EXP(-Verlustrate*B184)),"")</f>
        <v/>
      </c>
      <c r="D184">
        <f>IF(B184&gt;Utilisateur!$B$25, Quellstärke/(Volumen*Verlustrate)*(1-EXP(-Verlustrate*Utilisateur!$B$25))  * EXP(-Verlustrate*(B184-Utilisateur!$B$25)), "")</f>
        <v>385.62746164061963</v>
      </c>
      <c r="E184">
        <f t="shared" si="24"/>
        <v>385.62746164061963</v>
      </c>
      <c r="F184">
        <f t="shared" si="26"/>
        <v>1463.2582574527648</v>
      </c>
      <c r="G184">
        <f t="shared" si="27"/>
        <v>2926.5165149055297</v>
      </c>
      <c r="H184">
        <f t="shared" si="28"/>
        <v>8779.5495447165904</v>
      </c>
      <c r="I184">
        <f t="shared" ref="I184:I247" si="32">B184</f>
        <v>133</v>
      </c>
      <c r="J184">
        <f>IF(B183&lt;Utilisateur!$B$25, C184+C$32/(INTERZONALFLOW)*(1-EXP(-INTERZONALFLOW/NFVOL*B184)),D184)</f>
        <v>385.62746164061963</v>
      </c>
      <c r="K184">
        <f t="shared" si="29"/>
        <v>1620.2329510997042</v>
      </c>
      <c r="L184">
        <f t="shared" si="30"/>
        <v>3240.4659021994084</v>
      </c>
      <c r="M184">
        <f t="shared" si="31"/>
        <v>9721.397706598229</v>
      </c>
      <c r="N184">
        <f t="shared" si="23"/>
        <v>133</v>
      </c>
    </row>
    <row r="185" spans="2:14" x14ac:dyDescent="0.2">
      <c r="B185">
        <f t="shared" si="25"/>
        <v>134</v>
      </c>
      <c r="C185" t="str">
        <f>IF(B184&lt;Utilisateur!$B$25, Quellstärke/(Volumen*Verlustrate)*(1-EXP(-Verlustrate*B185)),"")</f>
        <v/>
      </c>
      <c r="D185">
        <f>IF(B185&gt;Utilisateur!$B$25, Quellstärke/(Volumen*Verlustrate)*(1-EXP(-Verlustrate*Utilisateur!$B$25))  * EXP(-Verlustrate*(B185-Utilisateur!$B$25)), "")</f>
        <v>375.2914339998776</v>
      </c>
      <c r="E185">
        <f t="shared" si="24"/>
        <v>375.2914339998776</v>
      </c>
      <c r="F185">
        <f t="shared" si="26"/>
        <v>1466.072943207764</v>
      </c>
      <c r="G185">
        <f t="shared" si="27"/>
        <v>2932.1458864155279</v>
      </c>
      <c r="H185">
        <f t="shared" si="28"/>
        <v>8796.4376592465851</v>
      </c>
      <c r="I185">
        <f t="shared" si="32"/>
        <v>134</v>
      </c>
      <c r="J185">
        <f>IF(B184&lt;Utilisateur!$B$25, C185+C$32/(INTERZONALFLOW)*(1-EXP(-INTERZONALFLOW/NFVOL*B185)),D185)</f>
        <v>375.2914339998776</v>
      </c>
      <c r="K185">
        <f t="shared" si="29"/>
        <v>1623.0476368547033</v>
      </c>
      <c r="L185">
        <f t="shared" si="30"/>
        <v>3246.0952737094067</v>
      </c>
      <c r="M185">
        <f t="shared" si="31"/>
        <v>9738.2858211282237</v>
      </c>
      <c r="N185">
        <f t="shared" si="23"/>
        <v>134</v>
      </c>
    </row>
    <row r="186" spans="2:14" x14ac:dyDescent="0.2">
      <c r="B186">
        <f t="shared" si="25"/>
        <v>135</v>
      </c>
      <c r="C186" t="str">
        <f>IF(B185&lt;Utilisateur!$B$25, Quellstärke/(Volumen*Verlustrate)*(1-EXP(-Verlustrate*B186)),"")</f>
        <v/>
      </c>
      <c r="D186">
        <f>IF(B186&gt;Utilisateur!$B$25, Quellstärke/(Volumen*Verlustrate)*(1-EXP(-Verlustrate*Utilisateur!$B$25))  * EXP(-Verlustrate*(B186-Utilisateur!$B$25)), "")</f>
        <v>365.23244437643774</v>
      </c>
      <c r="E186">
        <f t="shared" si="24"/>
        <v>365.23244437643774</v>
      </c>
      <c r="F186">
        <f t="shared" si="26"/>
        <v>1468.8121865405872</v>
      </c>
      <c r="G186">
        <f t="shared" si="27"/>
        <v>2937.6243730811743</v>
      </c>
      <c r="H186">
        <f t="shared" si="28"/>
        <v>8812.8731192435243</v>
      </c>
      <c r="I186">
        <f t="shared" si="32"/>
        <v>135</v>
      </c>
      <c r="J186">
        <f>IF(B185&lt;Utilisateur!$B$25, C186+C$32/(INTERZONALFLOW)*(1-EXP(-INTERZONALFLOW/NFVOL*B186)),D186)</f>
        <v>365.23244437643774</v>
      </c>
      <c r="K186">
        <f t="shared" si="29"/>
        <v>1625.7868801875265</v>
      </c>
      <c r="L186">
        <f t="shared" si="30"/>
        <v>3251.5737603750531</v>
      </c>
      <c r="M186">
        <f t="shared" si="31"/>
        <v>9754.7212811251629</v>
      </c>
      <c r="N186">
        <f t="shared" ref="N186:N249" si="33">B186</f>
        <v>135</v>
      </c>
    </row>
    <row r="187" spans="2:14" x14ac:dyDescent="0.2">
      <c r="B187">
        <f t="shared" si="25"/>
        <v>136</v>
      </c>
      <c r="C187" t="str">
        <f>IF(B186&lt;Utilisateur!$B$25, Quellstärke/(Volumen*Verlustrate)*(1-EXP(-Verlustrate*B187)),"")</f>
        <v/>
      </c>
      <c r="D187">
        <f>IF(B187&gt;Utilisateur!$B$25, Quellstärke/(Volumen*Verlustrate)*(1-EXP(-Verlustrate*Utilisateur!$B$25))  * EXP(-Verlustrate*(B187-Utilisateur!$B$25)), "")</f>
        <v>355.44306728096331</v>
      </c>
      <c r="E187">
        <f t="shared" si="24"/>
        <v>355.44306728096331</v>
      </c>
      <c r="F187">
        <f t="shared" si="26"/>
        <v>1471.4780095451945</v>
      </c>
      <c r="G187">
        <f t="shared" si="27"/>
        <v>2942.956019090389</v>
      </c>
      <c r="H187">
        <f t="shared" si="28"/>
        <v>8828.8680572711673</v>
      </c>
      <c r="I187">
        <f t="shared" si="32"/>
        <v>136</v>
      </c>
      <c r="J187">
        <f>IF(B186&lt;Utilisateur!$B$25, C187+C$32/(INTERZONALFLOW)*(1-EXP(-INTERZONALFLOW/NFVOL*B187)),D187)</f>
        <v>355.44306728096331</v>
      </c>
      <c r="K187">
        <f t="shared" si="29"/>
        <v>1628.4527031921339</v>
      </c>
      <c r="L187">
        <f t="shared" si="30"/>
        <v>3256.9054063842677</v>
      </c>
      <c r="M187">
        <f t="shared" si="31"/>
        <v>9770.7162191528059</v>
      </c>
      <c r="N187">
        <f t="shared" si="33"/>
        <v>136</v>
      </c>
    </row>
    <row r="188" spans="2:14" x14ac:dyDescent="0.2">
      <c r="B188">
        <f t="shared" si="25"/>
        <v>137</v>
      </c>
      <c r="C188" t="str">
        <f>IF(B187&lt;Utilisateur!$B$25, Quellstärke/(Volumen*Verlustrate)*(1-EXP(-Verlustrate*B188)),"")</f>
        <v/>
      </c>
      <c r="D188">
        <f>IF(B188&gt;Utilisateur!$B$25, Quellstärke/(Volumen*Verlustrate)*(1-EXP(-Verlustrate*Utilisateur!$B$25))  * EXP(-Verlustrate*(B188-Utilisateur!$B$25)), "")</f>
        <v>345.91607625056309</v>
      </c>
      <c r="E188">
        <f t="shared" si="24"/>
        <v>345.91607625056309</v>
      </c>
      <c r="F188">
        <f t="shared" si="26"/>
        <v>1474.0723801170736</v>
      </c>
      <c r="G188">
        <f t="shared" si="27"/>
        <v>2948.1447602341473</v>
      </c>
      <c r="H188">
        <f t="shared" si="28"/>
        <v>8844.4342807024423</v>
      </c>
      <c r="I188">
        <f t="shared" si="32"/>
        <v>137</v>
      </c>
      <c r="J188">
        <f>IF(B187&lt;Utilisateur!$B$25, C188+C$32/(INTERZONALFLOW)*(1-EXP(-INTERZONALFLOW/NFVOL*B188)),D188)</f>
        <v>345.91607625056309</v>
      </c>
      <c r="K188">
        <f t="shared" si="29"/>
        <v>1631.047073764013</v>
      </c>
      <c r="L188">
        <f t="shared" si="30"/>
        <v>3262.094147528026</v>
      </c>
      <c r="M188">
        <f t="shared" si="31"/>
        <v>9786.2824425840809</v>
      </c>
      <c r="N188">
        <f t="shared" si="33"/>
        <v>137</v>
      </c>
    </row>
    <row r="189" spans="2:14" x14ac:dyDescent="0.2">
      <c r="B189">
        <f t="shared" si="25"/>
        <v>138</v>
      </c>
      <c r="C189" t="str">
        <f>IF(B188&lt;Utilisateur!$B$25, Quellstärke/(Volumen*Verlustrate)*(1-EXP(-Verlustrate*B189)),"")</f>
        <v/>
      </c>
      <c r="D189">
        <f>IF(B189&gt;Utilisateur!$B$25, Quellstärke/(Volumen*Verlustrate)*(1-EXP(-Verlustrate*Utilisateur!$B$25))  * EXP(-Verlustrate*(B189-Utilisateur!$B$25)), "")</f>
        <v>336.64443851425762</v>
      </c>
      <c r="E189">
        <f t="shared" si="24"/>
        <v>336.64443851425762</v>
      </c>
      <c r="F189">
        <f t="shared" si="26"/>
        <v>1476.5972134059305</v>
      </c>
      <c r="G189">
        <f t="shared" si="27"/>
        <v>2953.1944268118609</v>
      </c>
      <c r="H189">
        <f t="shared" si="28"/>
        <v>8859.5832804355832</v>
      </c>
      <c r="I189">
        <f t="shared" si="32"/>
        <v>138</v>
      </c>
      <c r="J189">
        <f>IF(B188&lt;Utilisateur!$B$25, C189+C$32/(INTERZONALFLOW)*(1-EXP(-INTERZONALFLOW/NFVOL*B189)),D189)</f>
        <v>336.64443851425762</v>
      </c>
      <c r="K189">
        <f t="shared" si="29"/>
        <v>1633.5719070528698</v>
      </c>
      <c r="L189">
        <f t="shared" si="30"/>
        <v>3267.1438141057397</v>
      </c>
      <c r="M189">
        <f t="shared" si="31"/>
        <v>9801.4314423172218</v>
      </c>
      <c r="N189">
        <f t="shared" si="33"/>
        <v>138</v>
      </c>
    </row>
    <row r="190" spans="2:14" x14ac:dyDescent="0.2">
      <c r="B190">
        <f t="shared" si="25"/>
        <v>139</v>
      </c>
      <c r="C190" t="str">
        <f>IF(B189&lt;Utilisateur!$B$25, Quellstärke/(Volumen*Verlustrate)*(1-EXP(-Verlustrate*B190)),"")</f>
        <v/>
      </c>
      <c r="D190">
        <f>IF(B190&gt;Utilisateur!$B$25, Quellstärke/(Volumen*Verlustrate)*(1-EXP(-Verlustrate*Utilisateur!$B$25))  * EXP(-Verlustrate*(B190-Utilisateur!$B$25)), "")</f>
        <v>327.62130980142689</v>
      </c>
      <c r="E190">
        <f t="shared" si="24"/>
        <v>327.62130980142689</v>
      </c>
      <c r="F190">
        <f t="shared" si="26"/>
        <v>1479.0543732294411</v>
      </c>
      <c r="G190">
        <f t="shared" si="27"/>
        <v>2958.1087464588823</v>
      </c>
      <c r="H190">
        <f t="shared" si="28"/>
        <v>8874.3262393766472</v>
      </c>
      <c r="I190">
        <f t="shared" si="32"/>
        <v>139</v>
      </c>
      <c r="J190">
        <f>IF(B189&lt;Utilisateur!$B$25, C190+C$32/(INTERZONALFLOW)*(1-EXP(-INTERZONALFLOW/NFVOL*B190)),D190)</f>
        <v>327.62130980142689</v>
      </c>
      <c r="K190">
        <f t="shared" si="29"/>
        <v>1636.0290668763805</v>
      </c>
      <c r="L190">
        <f t="shared" si="30"/>
        <v>3272.058133752761</v>
      </c>
      <c r="M190">
        <f t="shared" si="31"/>
        <v>9816.1744012582858</v>
      </c>
      <c r="N190">
        <f t="shared" si="33"/>
        <v>139</v>
      </c>
    </row>
    <row r="191" spans="2:14" x14ac:dyDescent="0.2">
      <c r="B191">
        <f t="shared" si="25"/>
        <v>140</v>
      </c>
      <c r="C191" t="str">
        <f>IF(B190&lt;Utilisateur!$B$25, Quellstärke/(Volumen*Verlustrate)*(1-EXP(-Verlustrate*B191)),"")</f>
        <v/>
      </c>
      <c r="D191">
        <f>IF(B191&gt;Utilisateur!$B$25, Quellstärke/(Volumen*Verlustrate)*(1-EXP(-Verlustrate*Utilisateur!$B$25))  * EXP(-Verlustrate*(B191-Utilisateur!$B$25)), "")</f>
        <v>318.84002928940913</v>
      </c>
      <c r="E191">
        <f t="shared" si="24"/>
        <v>318.84002928940913</v>
      </c>
      <c r="F191">
        <f t="shared" si="26"/>
        <v>1481.4456734491116</v>
      </c>
      <c r="G191">
        <f t="shared" si="27"/>
        <v>2962.8913468982232</v>
      </c>
      <c r="H191">
        <f t="shared" si="28"/>
        <v>8888.6740406946701</v>
      </c>
      <c r="I191">
        <f t="shared" si="32"/>
        <v>140</v>
      </c>
      <c r="J191">
        <f>IF(B190&lt;Utilisateur!$B$25, C191+C$32/(INTERZONALFLOW)*(1-EXP(-INTERZONALFLOW/NFVOL*B191)),D191)</f>
        <v>318.84002928940913</v>
      </c>
      <c r="K191">
        <f t="shared" si="29"/>
        <v>1638.420367096051</v>
      </c>
      <c r="L191">
        <f t="shared" si="30"/>
        <v>3276.840734192102</v>
      </c>
      <c r="M191">
        <f t="shared" si="31"/>
        <v>9830.5222025763087</v>
      </c>
      <c r="N191">
        <f t="shared" si="33"/>
        <v>140</v>
      </c>
    </row>
    <row r="192" spans="2:14" x14ac:dyDescent="0.2">
      <c r="B192">
        <f t="shared" si="25"/>
        <v>141</v>
      </c>
      <c r="C192" t="str">
        <f>IF(B191&lt;Utilisateur!$B$25, Quellstärke/(Volumen*Verlustrate)*(1-EXP(-Verlustrate*B192)),"")</f>
        <v/>
      </c>
      <c r="D192">
        <f>IF(B192&gt;Utilisateur!$B$25, Quellstärke/(Volumen*Verlustrate)*(1-EXP(-Verlustrate*Utilisateur!$B$25))  * EXP(-Verlustrate*(B192-Utilisateur!$B$25)), "")</f>
        <v>310.29411468651818</v>
      </c>
      <c r="E192">
        <f t="shared" si="24"/>
        <v>310.29411468651818</v>
      </c>
      <c r="F192">
        <f t="shared" si="26"/>
        <v>1483.7728793092606</v>
      </c>
      <c r="G192">
        <f t="shared" si="27"/>
        <v>2967.5457586185212</v>
      </c>
      <c r="H192">
        <f t="shared" si="28"/>
        <v>8902.6372758555626</v>
      </c>
      <c r="I192">
        <f t="shared" si="32"/>
        <v>141</v>
      </c>
      <c r="J192">
        <f>IF(B191&lt;Utilisateur!$B$25, C192+C$32/(INTERZONALFLOW)*(1-EXP(-INTERZONALFLOW/NFVOL*B192)),D192)</f>
        <v>310.29411468651818</v>
      </c>
      <c r="K192">
        <f t="shared" si="29"/>
        <v>1640.7475729562</v>
      </c>
      <c r="L192">
        <f t="shared" si="30"/>
        <v>3281.4951459123999</v>
      </c>
      <c r="M192">
        <f t="shared" si="31"/>
        <v>9844.4854377372012</v>
      </c>
      <c r="N192">
        <f t="shared" si="33"/>
        <v>141</v>
      </c>
    </row>
    <row r="193" spans="2:14" x14ac:dyDescent="0.2">
      <c r="B193">
        <f t="shared" si="25"/>
        <v>142</v>
      </c>
      <c r="C193" t="str">
        <f>IF(B192&lt;Utilisateur!$B$25, Quellstärke/(Volumen*Verlustrate)*(1-EXP(-Verlustrate*B193)),"")</f>
        <v/>
      </c>
      <c r="D193">
        <f>IF(B193&gt;Utilisateur!$B$25, Quellstärke/(Volumen*Verlustrate)*(1-EXP(-Verlustrate*Utilisateur!$B$25))  * EXP(-Verlustrate*(B193-Utilisateur!$B$25)), "")</f>
        <v>301.97725744685317</v>
      </c>
      <c r="E193">
        <f t="shared" si="24"/>
        <v>301.97725744685317</v>
      </c>
      <c r="F193">
        <f t="shared" si="26"/>
        <v>1486.0377087401121</v>
      </c>
      <c r="G193">
        <f t="shared" si="27"/>
        <v>2972.0754174802241</v>
      </c>
      <c r="H193">
        <f t="shared" si="28"/>
        <v>8916.2262524406706</v>
      </c>
      <c r="I193">
        <f t="shared" si="32"/>
        <v>142</v>
      </c>
      <c r="J193">
        <f>IF(B192&lt;Utilisateur!$B$25, C193+C$32/(INTERZONALFLOW)*(1-EXP(-INTERZONALFLOW/NFVOL*B193)),D193)</f>
        <v>301.97725744685317</v>
      </c>
      <c r="K193">
        <f t="shared" si="29"/>
        <v>1643.0124023870515</v>
      </c>
      <c r="L193">
        <f t="shared" si="30"/>
        <v>3286.0248047741029</v>
      </c>
      <c r="M193">
        <f t="shared" si="31"/>
        <v>9858.0744143223092</v>
      </c>
      <c r="N193">
        <f t="shared" si="33"/>
        <v>142</v>
      </c>
    </row>
    <row r="194" spans="2:14" x14ac:dyDescent="0.2">
      <c r="B194">
        <f t="shared" si="25"/>
        <v>143</v>
      </c>
      <c r="C194" t="str">
        <f>IF(B193&lt;Utilisateur!$B$25, Quellstärke/(Volumen*Verlustrate)*(1-EXP(-Verlustrate*B194)),"")</f>
        <v/>
      </c>
      <c r="D194">
        <f>IF(B194&gt;Utilisateur!$B$25, Quellstärke/(Volumen*Verlustrate)*(1-EXP(-Verlustrate*Utilisateur!$B$25))  * EXP(-Verlustrate*(B194-Utilisateur!$B$25)), "")</f>
        <v>293.88331811336519</v>
      </c>
      <c r="E194">
        <f t="shared" si="24"/>
        <v>293.88331811336519</v>
      </c>
      <c r="F194">
        <f t="shared" si="26"/>
        <v>1488.2418336259623</v>
      </c>
      <c r="G194">
        <f t="shared" si="27"/>
        <v>2976.4836672519245</v>
      </c>
      <c r="H194">
        <f t="shared" si="28"/>
        <v>8929.4510017557714</v>
      </c>
      <c r="I194">
        <f t="shared" si="32"/>
        <v>143</v>
      </c>
      <c r="J194">
        <f>IF(B193&lt;Utilisateur!$B$25, C194+C$32/(INTERZONALFLOW)*(1-EXP(-INTERZONALFLOW/NFVOL*B194)),D194)</f>
        <v>293.88331811336519</v>
      </c>
      <c r="K194">
        <f t="shared" si="29"/>
        <v>1645.2165272729017</v>
      </c>
      <c r="L194">
        <f t="shared" si="30"/>
        <v>3290.4330545458033</v>
      </c>
      <c r="M194">
        <f t="shared" si="31"/>
        <v>9871.2991636374099</v>
      </c>
      <c r="N194">
        <f t="shared" si="33"/>
        <v>143</v>
      </c>
    </row>
    <row r="195" spans="2:14" x14ac:dyDescent="0.2">
      <c r="B195">
        <f t="shared" si="25"/>
        <v>144</v>
      </c>
      <c r="C195" t="str">
        <f>IF(B194&lt;Utilisateur!$B$25, Quellstärke/(Volumen*Verlustrate)*(1-EXP(-Verlustrate*B195)),"")</f>
        <v/>
      </c>
      <c r="D195">
        <f>IF(B195&gt;Utilisateur!$B$25, Quellstärke/(Volumen*Verlustrate)*(1-EXP(-Verlustrate*Utilisateur!$B$25))  * EXP(-Verlustrate*(B195-Utilisateur!$B$25)), "")</f>
        <v>286.00632178574477</v>
      </c>
      <c r="E195">
        <f t="shared" si="24"/>
        <v>286.00632178574477</v>
      </c>
      <c r="F195">
        <f t="shared" si="26"/>
        <v>1490.3868810393553</v>
      </c>
      <c r="G195">
        <f t="shared" si="27"/>
        <v>2980.7737620787107</v>
      </c>
      <c r="H195">
        <f t="shared" si="28"/>
        <v>8942.3212862361306</v>
      </c>
      <c r="I195">
        <f t="shared" si="32"/>
        <v>144</v>
      </c>
      <c r="J195">
        <f>IF(B194&lt;Utilisateur!$B$25, C195+C$32/(INTERZONALFLOW)*(1-EXP(-INTERZONALFLOW/NFVOL*B195)),D195)</f>
        <v>286.00632178574477</v>
      </c>
      <c r="K195">
        <f t="shared" si="29"/>
        <v>1647.3615746862947</v>
      </c>
      <c r="L195">
        <f t="shared" si="30"/>
        <v>3294.7231493725894</v>
      </c>
      <c r="M195">
        <f t="shared" si="31"/>
        <v>9884.1694481177692</v>
      </c>
      <c r="N195">
        <f t="shared" si="33"/>
        <v>144</v>
      </c>
    </row>
    <row r="196" spans="2:14" x14ac:dyDescent="0.2">
      <c r="B196">
        <f t="shared" si="25"/>
        <v>145</v>
      </c>
      <c r="C196" t="str">
        <f>IF(B195&lt;Utilisateur!$B$25, Quellstärke/(Volumen*Verlustrate)*(1-EXP(-Verlustrate*B196)),"")</f>
        <v/>
      </c>
      <c r="D196">
        <f>IF(B196&gt;Utilisateur!$B$25, Quellstärke/(Volumen*Verlustrate)*(1-EXP(-Verlustrate*Utilisateur!$B$25))  * EXP(-Verlustrate*(B196-Utilisateur!$B$25)), "")</f>
        <v>278.34045370978453</v>
      </c>
      <c r="E196">
        <f t="shared" si="24"/>
        <v>278.34045370978453</v>
      </c>
      <c r="F196">
        <f t="shared" si="26"/>
        <v>1492.4744344421788</v>
      </c>
      <c r="G196">
        <f t="shared" si="27"/>
        <v>2984.9488688843576</v>
      </c>
      <c r="H196">
        <f t="shared" si="28"/>
        <v>8954.8466066530709</v>
      </c>
      <c r="I196">
        <f t="shared" si="32"/>
        <v>145</v>
      </c>
      <c r="J196">
        <f>IF(B195&lt;Utilisateur!$B$25, C196+C$32/(INTERZONALFLOW)*(1-EXP(-INTERZONALFLOW/NFVOL*B196)),D196)</f>
        <v>278.34045370978453</v>
      </c>
      <c r="K196">
        <f t="shared" si="29"/>
        <v>1649.4491280891182</v>
      </c>
      <c r="L196">
        <f t="shared" si="30"/>
        <v>3298.8982561782364</v>
      </c>
      <c r="M196">
        <f t="shared" si="31"/>
        <v>9896.6947685347095</v>
      </c>
      <c r="N196">
        <f t="shared" si="33"/>
        <v>145</v>
      </c>
    </row>
    <row r="197" spans="2:14" x14ac:dyDescent="0.2">
      <c r="B197">
        <f t="shared" si="25"/>
        <v>146</v>
      </c>
      <c r="C197" t="str">
        <f>IF(B196&lt;Utilisateur!$B$25, Quellstärke/(Volumen*Verlustrate)*(1-EXP(-Verlustrate*B197)),"")</f>
        <v/>
      </c>
      <c r="D197">
        <f>IF(B197&gt;Utilisateur!$B$25, Quellstärke/(Volumen*Verlustrate)*(1-EXP(-Verlustrate*Utilisateur!$B$25))  * EXP(-Verlustrate*(B197-Utilisateur!$B$25)), "")</f>
        <v>270.88005498495994</v>
      </c>
      <c r="E197">
        <f t="shared" si="24"/>
        <v>270.88005498495994</v>
      </c>
      <c r="F197">
        <f t="shared" si="26"/>
        <v>1494.506034854566</v>
      </c>
      <c r="G197">
        <f t="shared" si="27"/>
        <v>2989.012069709132</v>
      </c>
      <c r="H197">
        <f t="shared" si="28"/>
        <v>8967.0362091273946</v>
      </c>
      <c r="I197">
        <f t="shared" si="32"/>
        <v>146</v>
      </c>
      <c r="J197">
        <f>IF(B196&lt;Utilisateur!$B$25, C197+C$32/(INTERZONALFLOW)*(1-EXP(-INTERZONALFLOW/NFVOL*B197)),D197)</f>
        <v>270.88005498495994</v>
      </c>
      <c r="K197">
        <f t="shared" si="29"/>
        <v>1651.4807285015054</v>
      </c>
      <c r="L197">
        <f t="shared" si="30"/>
        <v>3302.9614570030108</v>
      </c>
      <c r="M197">
        <f t="shared" si="31"/>
        <v>9908.8843710090332</v>
      </c>
      <c r="N197">
        <f t="shared" si="33"/>
        <v>146</v>
      </c>
    </row>
    <row r="198" spans="2:14" x14ac:dyDescent="0.2">
      <c r="B198">
        <f t="shared" si="25"/>
        <v>147</v>
      </c>
      <c r="C198" t="str">
        <f>IF(B197&lt;Utilisateur!$B$25, Quellstärke/(Volumen*Verlustrate)*(1-EXP(-Verlustrate*B198)),"")</f>
        <v/>
      </c>
      <c r="D198">
        <f>IF(B198&gt;Utilisateur!$B$25, Quellstärke/(Volumen*Verlustrate)*(1-EXP(-Verlustrate*Utilisateur!$B$25))  * EXP(-Verlustrate*(B198-Utilisateur!$B$25)), "")</f>
        <v>263.61961838706139</v>
      </c>
      <c r="E198">
        <f t="shared" ref="E198:E261" si="34">IF(ISNUMBER(C198),C198)+IF((ISNUMBER(D198)),D198)</f>
        <v>263.61961838706139</v>
      </c>
      <c r="F198">
        <f t="shared" si="26"/>
        <v>1496.4831819924689</v>
      </c>
      <c r="G198">
        <f t="shared" si="27"/>
        <v>2992.9663639849377</v>
      </c>
      <c r="H198">
        <f t="shared" si="28"/>
        <v>8978.8990919548123</v>
      </c>
      <c r="I198">
        <f t="shared" si="32"/>
        <v>147</v>
      </c>
      <c r="J198">
        <f>IF(B197&lt;Utilisateur!$B$25, C198+C$32/(INTERZONALFLOW)*(1-EXP(-INTERZONALFLOW/NFVOL*B198)),D198)</f>
        <v>263.61961838706139</v>
      </c>
      <c r="K198">
        <f t="shared" si="29"/>
        <v>1653.4578756394083</v>
      </c>
      <c r="L198">
        <f t="shared" si="30"/>
        <v>3306.9157512788165</v>
      </c>
      <c r="M198">
        <f t="shared" si="31"/>
        <v>9920.7472538364509</v>
      </c>
      <c r="N198">
        <f t="shared" si="33"/>
        <v>147</v>
      </c>
    </row>
    <row r="199" spans="2:14" x14ac:dyDescent="0.2">
      <c r="B199">
        <f t="shared" si="25"/>
        <v>148</v>
      </c>
      <c r="C199" t="str">
        <f>IF(B198&lt;Utilisateur!$B$25, Quellstärke/(Volumen*Verlustrate)*(1-EXP(-Verlustrate*B199)),"")</f>
        <v/>
      </c>
      <c r="D199">
        <f>IF(B199&gt;Utilisateur!$B$25, Quellstärke/(Volumen*Verlustrate)*(1-EXP(-Verlustrate*Utilisateur!$B$25))  * EXP(-Verlustrate*(B199-Utilisateur!$B$25)), "")</f>
        <v>256.55378430279211</v>
      </c>
      <c r="E199">
        <f t="shared" si="34"/>
        <v>256.55378430279211</v>
      </c>
      <c r="F199">
        <f t="shared" si="26"/>
        <v>1498.4073353747399</v>
      </c>
      <c r="G199">
        <f t="shared" si="27"/>
        <v>2996.8146707494798</v>
      </c>
      <c r="H199">
        <f t="shared" si="28"/>
        <v>8990.4440122484375</v>
      </c>
      <c r="I199">
        <f t="shared" si="32"/>
        <v>148</v>
      </c>
      <c r="J199">
        <f>IF(B198&lt;Utilisateur!$B$25, C199+C$32/(INTERZONALFLOW)*(1-EXP(-INTERZONALFLOW/NFVOL*B199)),D199)</f>
        <v>256.55378430279211</v>
      </c>
      <c r="K199">
        <f t="shared" si="29"/>
        <v>1655.3820290216793</v>
      </c>
      <c r="L199">
        <f t="shared" si="30"/>
        <v>3310.7640580433585</v>
      </c>
      <c r="M199">
        <f t="shared" si="31"/>
        <v>9932.2921741300761</v>
      </c>
      <c r="N199">
        <f t="shared" si="33"/>
        <v>148</v>
      </c>
    </row>
    <row r="200" spans="2:14" x14ac:dyDescent="0.2">
      <c r="B200">
        <f t="shared" si="25"/>
        <v>149</v>
      </c>
      <c r="C200" t="str">
        <f>IF(B199&lt;Utilisateur!$B$25, Quellstärke/(Volumen*Verlustrate)*(1-EXP(-Verlustrate*B200)),"")</f>
        <v/>
      </c>
      <c r="D200">
        <f>IF(B200&gt;Utilisateur!$B$25, Quellstärke/(Volumen*Verlustrate)*(1-EXP(-Verlustrate*Utilisateur!$B$25))  * EXP(-Verlustrate*(B200-Utilisateur!$B$25)), "")</f>
        <v>249.67733677333194</v>
      </c>
      <c r="E200">
        <f t="shared" si="34"/>
        <v>249.67733677333194</v>
      </c>
      <c r="F200">
        <f t="shared" si="26"/>
        <v>1500.2799154005399</v>
      </c>
      <c r="G200">
        <f t="shared" si="27"/>
        <v>3000.5598308010799</v>
      </c>
      <c r="H200">
        <f t="shared" si="28"/>
        <v>9001.6794924032383</v>
      </c>
      <c r="I200">
        <f t="shared" si="32"/>
        <v>149</v>
      </c>
      <c r="J200">
        <f>IF(B199&lt;Utilisateur!$B$25, C200+C$32/(INTERZONALFLOW)*(1-EXP(-INTERZONALFLOW/NFVOL*B200)),D200)</f>
        <v>249.67733677333194</v>
      </c>
      <c r="K200">
        <f t="shared" si="29"/>
        <v>1657.2546090474793</v>
      </c>
      <c r="L200">
        <f t="shared" si="30"/>
        <v>3314.5092180949587</v>
      </c>
      <c r="M200">
        <f t="shared" si="31"/>
        <v>9943.5276542848769</v>
      </c>
      <c r="N200">
        <f t="shared" si="33"/>
        <v>149</v>
      </c>
    </row>
    <row r="201" spans="2:14" x14ac:dyDescent="0.2">
      <c r="B201">
        <f t="shared" si="25"/>
        <v>150</v>
      </c>
      <c r="C201" t="str">
        <f>IF(B200&lt;Utilisateur!$B$25, Quellstärke/(Volumen*Verlustrate)*(1-EXP(-Verlustrate*B201)),"")</f>
        <v/>
      </c>
      <c r="D201">
        <f>IF(B201&gt;Utilisateur!$B$25, Quellstärke/(Volumen*Verlustrate)*(1-EXP(-Verlustrate*Utilisateur!$B$25))  * EXP(-Verlustrate*(B201-Utilisateur!$B$25)), "")</f>
        <v>242.98519964394609</v>
      </c>
      <c r="E201">
        <f t="shared" si="34"/>
        <v>242.98519964394609</v>
      </c>
      <c r="F201">
        <f t="shared" si="26"/>
        <v>1502.1023043978696</v>
      </c>
      <c r="G201">
        <f t="shared" si="27"/>
        <v>3004.2046087957392</v>
      </c>
      <c r="H201">
        <f t="shared" si="28"/>
        <v>9012.6138263872162</v>
      </c>
      <c r="I201">
        <f t="shared" si="32"/>
        <v>150</v>
      </c>
      <c r="J201">
        <f>IF(B200&lt;Utilisateur!$B$25, C201+C$32/(INTERZONALFLOW)*(1-EXP(-INTERZONALFLOW/NFVOL*B201)),D201)</f>
        <v>242.98519964394609</v>
      </c>
      <c r="K201">
        <f t="shared" si="29"/>
        <v>1659.076998044809</v>
      </c>
      <c r="L201">
        <f t="shared" si="30"/>
        <v>3318.153996089618</v>
      </c>
      <c r="M201">
        <f t="shared" si="31"/>
        <v>9954.4619882688548</v>
      </c>
      <c r="N201">
        <f t="shared" si="33"/>
        <v>150</v>
      </c>
    </row>
    <row r="202" spans="2:14" x14ac:dyDescent="0.2">
      <c r="B202">
        <f t="shared" si="25"/>
        <v>151</v>
      </c>
      <c r="C202" t="str">
        <f>IF(B201&lt;Utilisateur!$B$25, Quellstärke/(Volumen*Verlustrate)*(1-EXP(-Verlustrate*B202)),"")</f>
        <v/>
      </c>
      <c r="D202">
        <f>IF(B202&gt;Utilisateur!$B$25, Quellstärke/(Volumen*Verlustrate)*(1-EXP(-Verlustrate*Utilisateur!$B$25))  * EXP(-Verlustrate*(B202-Utilisateur!$B$25)), "")</f>
        <v>236.47243281679619</v>
      </c>
      <c r="E202">
        <f t="shared" si="34"/>
        <v>236.47243281679619</v>
      </c>
      <c r="F202">
        <f t="shared" si="26"/>
        <v>1503.8758476439955</v>
      </c>
      <c r="G202">
        <f t="shared" si="27"/>
        <v>3007.751695287991</v>
      </c>
      <c r="H202">
        <f t="shared" si="28"/>
        <v>9023.2550858639715</v>
      </c>
      <c r="I202">
        <f t="shared" si="32"/>
        <v>151</v>
      </c>
      <c r="J202">
        <f>IF(B201&lt;Utilisateur!$B$25, C202+C$32/(INTERZONALFLOW)*(1-EXP(-INTERZONALFLOW/NFVOL*B202)),D202)</f>
        <v>236.47243281679619</v>
      </c>
      <c r="K202">
        <f t="shared" si="29"/>
        <v>1660.8505412909349</v>
      </c>
      <c r="L202">
        <f t="shared" si="30"/>
        <v>3321.7010825818697</v>
      </c>
      <c r="M202">
        <f t="shared" si="31"/>
        <v>9965.1032477456101</v>
      </c>
      <c r="N202">
        <f t="shared" si="33"/>
        <v>151</v>
      </c>
    </row>
    <row r="203" spans="2:14" x14ac:dyDescent="0.2">
      <c r="B203">
        <f t="shared" si="25"/>
        <v>152</v>
      </c>
      <c r="C203" t="str">
        <f>IF(B202&lt;Utilisateur!$B$25, Quellstärke/(Volumen*Verlustrate)*(1-EXP(-Verlustrate*B203)),"")</f>
        <v/>
      </c>
      <c r="D203">
        <f>IF(B203&gt;Utilisateur!$B$25, Quellstärke/(Volumen*Verlustrate)*(1-EXP(-Verlustrate*Utilisateur!$B$25))  * EXP(-Verlustrate*(B203-Utilisateur!$B$25)), "")</f>
        <v>230.13422860418811</v>
      </c>
      <c r="E203">
        <f t="shared" si="34"/>
        <v>230.13422860418811</v>
      </c>
      <c r="F203">
        <f t="shared" si="26"/>
        <v>1505.6018543585269</v>
      </c>
      <c r="G203">
        <f t="shared" si="27"/>
        <v>3011.2037087170538</v>
      </c>
      <c r="H203">
        <f t="shared" si="28"/>
        <v>9033.6111261511596</v>
      </c>
      <c r="I203">
        <f t="shared" si="32"/>
        <v>152</v>
      </c>
      <c r="J203">
        <f>IF(B202&lt;Utilisateur!$B$25, C203+C$32/(INTERZONALFLOW)*(1-EXP(-INTERZONALFLOW/NFVOL*B203)),D203)</f>
        <v>230.13422860418811</v>
      </c>
      <c r="K203">
        <f t="shared" si="29"/>
        <v>1662.5765480054663</v>
      </c>
      <c r="L203">
        <f t="shared" si="30"/>
        <v>3325.1530960109326</v>
      </c>
      <c r="M203">
        <f t="shared" si="31"/>
        <v>9975.4592880327982</v>
      </c>
      <c r="N203">
        <f t="shared" si="33"/>
        <v>152</v>
      </c>
    </row>
    <row r="204" spans="2:14" x14ac:dyDescent="0.2">
      <c r="B204">
        <f t="shared" si="25"/>
        <v>153</v>
      </c>
      <c r="C204" t="str">
        <f>IF(B203&lt;Utilisateur!$B$25, Quellstärke/(Volumen*Verlustrate)*(1-EXP(-Verlustrate*B204)),"")</f>
        <v/>
      </c>
      <c r="D204">
        <f>IF(B204&gt;Utilisateur!$B$25, Quellstärke/(Volumen*Verlustrate)*(1-EXP(-Verlustrate*Utilisateur!$B$25))  * EXP(-Verlustrate*(B204-Utilisateur!$B$25)), "")</f>
        <v>223.96590817956405</v>
      </c>
      <c r="E204">
        <f t="shared" si="34"/>
        <v>223.96590817956405</v>
      </c>
      <c r="F204">
        <f t="shared" si="26"/>
        <v>1507.2815986698736</v>
      </c>
      <c r="G204">
        <f t="shared" si="27"/>
        <v>3014.5631973397471</v>
      </c>
      <c r="H204">
        <f t="shared" si="28"/>
        <v>9043.6895920192401</v>
      </c>
      <c r="I204">
        <f t="shared" si="32"/>
        <v>153</v>
      </c>
      <c r="J204">
        <f>IF(B203&lt;Utilisateur!$B$25, C204+C$32/(INTERZONALFLOW)*(1-EXP(-INTERZONALFLOW/NFVOL*B204)),D204)</f>
        <v>223.96590817956405</v>
      </c>
      <c r="K204">
        <f t="shared" si="29"/>
        <v>1664.256292316813</v>
      </c>
      <c r="L204">
        <f t="shared" si="30"/>
        <v>3328.5125846336259</v>
      </c>
      <c r="M204">
        <f t="shared" si="31"/>
        <v>9985.5377539008787</v>
      </c>
      <c r="N204">
        <f t="shared" si="33"/>
        <v>153</v>
      </c>
    </row>
    <row r="205" spans="2:14" x14ac:dyDescent="0.2">
      <c r="B205">
        <f t="shared" si="25"/>
        <v>154</v>
      </c>
      <c r="C205" t="str">
        <f>IF(B204&lt;Utilisateur!$B$25, Quellstärke/(Volumen*Verlustrate)*(1-EXP(-Verlustrate*B205)),"")</f>
        <v/>
      </c>
      <c r="D205">
        <f>IF(B205&gt;Utilisateur!$B$25, Quellstärke/(Volumen*Verlustrate)*(1-EXP(-Verlustrate*Utilisateur!$B$25))  * EXP(-Verlustrate*(B205-Utilisateur!$B$25)), "")</f>
        <v>217.96291812361926</v>
      </c>
      <c r="E205">
        <f t="shared" si="34"/>
        <v>217.96291812361926</v>
      </c>
      <c r="F205">
        <f t="shared" si="26"/>
        <v>1508.9163205558007</v>
      </c>
      <c r="G205">
        <f t="shared" si="27"/>
        <v>3017.8326411116013</v>
      </c>
      <c r="H205">
        <f t="shared" si="28"/>
        <v>9053.4979233348022</v>
      </c>
      <c r="I205">
        <f t="shared" si="32"/>
        <v>154</v>
      </c>
      <c r="J205">
        <f>IF(B204&lt;Utilisateur!$B$25, C205+C$32/(INTERZONALFLOW)*(1-EXP(-INTERZONALFLOW/NFVOL*B205)),D205)</f>
        <v>217.96291812361926</v>
      </c>
      <c r="K205">
        <f t="shared" si="29"/>
        <v>1665.8910142027401</v>
      </c>
      <c r="L205">
        <f t="shared" si="30"/>
        <v>3331.7820284054801</v>
      </c>
      <c r="M205">
        <f t="shared" si="31"/>
        <v>9995.3460852164408</v>
      </c>
      <c r="N205">
        <f t="shared" si="33"/>
        <v>154</v>
      </c>
    </row>
    <row r="206" spans="2:14" x14ac:dyDescent="0.2">
      <c r="B206">
        <f t="shared" si="25"/>
        <v>155</v>
      </c>
      <c r="C206" t="str">
        <f>IF(B205&lt;Utilisateur!$B$25, Quellstärke/(Volumen*Verlustrate)*(1-EXP(-Verlustrate*B206)),"")</f>
        <v/>
      </c>
      <c r="D206">
        <f>IF(B206&gt;Utilisateur!$B$25, Quellstärke/(Volumen*Verlustrate)*(1-EXP(-Verlustrate*Utilisateur!$B$25))  * EXP(-Verlustrate*(B206-Utilisateur!$B$25)), "")</f>
        <v>212.12082706299336</v>
      </c>
      <c r="E206">
        <f t="shared" si="34"/>
        <v>212.12082706299336</v>
      </c>
      <c r="F206">
        <f t="shared" si="26"/>
        <v>1510.5072267587732</v>
      </c>
      <c r="G206">
        <f t="shared" si="27"/>
        <v>3021.0144535175464</v>
      </c>
      <c r="H206">
        <f t="shared" si="28"/>
        <v>9063.0433605526378</v>
      </c>
      <c r="I206">
        <f t="shared" si="32"/>
        <v>155</v>
      </c>
      <c r="J206">
        <f>IF(B205&lt;Utilisateur!$B$25, C206+C$32/(INTERZONALFLOW)*(1-EXP(-INTERZONALFLOW/NFVOL*B206)),D206)</f>
        <v>212.12082706299336</v>
      </c>
      <c r="K206">
        <f t="shared" si="29"/>
        <v>1667.4819204057126</v>
      </c>
      <c r="L206">
        <f t="shared" si="30"/>
        <v>3334.9638408114251</v>
      </c>
      <c r="M206">
        <f t="shared" si="31"/>
        <v>10004.891522434276</v>
      </c>
      <c r="N206">
        <f t="shared" si="33"/>
        <v>155</v>
      </c>
    </row>
    <row r="207" spans="2:14" x14ac:dyDescent="0.2">
      <c r="B207">
        <f t="shared" si="25"/>
        <v>156</v>
      </c>
      <c r="C207" t="str">
        <f>IF(B206&lt;Utilisateur!$B$25, Quellstärke/(Volumen*Verlustrate)*(1-EXP(-Verlustrate*B207)),"")</f>
        <v/>
      </c>
      <c r="D207">
        <f>IF(B207&gt;Utilisateur!$B$25, Quellstärke/(Volumen*Verlustrate)*(1-EXP(-Verlustrate*Utilisateur!$B$25))  * EXP(-Verlustrate*(B207-Utilisateur!$B$25)), "")</f>
        <v>206.43532239905576</v>
      </c>
      <c r="E207">
        <f t="shared" si="34"/>
        <v>206.43532239905576</v>
      </c>
      <c r="F207">
        <f t="shared" si="26"/>
        <v>1512.055491676766</v>
      </c>
      <c r="G207">
        <f t="shared" si="27"/>
        <v>3024.110983353532</v>
      </c>
      <c r="H207">
        <f t="shared" si="28"/>
        <v>9072.332950060596</v>
      </c>
      <c r="I207">
        <f t="shared" si="32"/>
        <v>156</v>
      </c>
      <c r="J207">
        <f>IF(B206&lt;Utilisateur!$B$25, C207+C$32/(INTERZONALFLOW)*(1-EXP(-INTERZONALFLOW/NFVOL*B207)),D207)</f>
        <v>206.43532239905576</v>
      </c>
      <c r="K207">
        <f t="shared" si="29"/>
        <v>1669.0301853237054</v>
      </c>
      <c r="L207">
        <f t="shared" si="30"/>
        <v>3338.0603706474108</v>
      </c>
      <c r="M207">
        <f t="shared" si="31"/>
        <v>10014.181111942235</v>
      </c>
      <c r="N207">
        <f t="shared" si="33"/>
        <v>156</v>
      </c>
    </row>
    <row r="208" spans="2:14" x14ac:dyDescent="0.2">
      <c r="B208">
        <f t="shared" si="25"/>
        <v>157</v>
      </c>
      <c r="C208" t="str">
        <f>IF(B207&lt;Utilisateur!$B$25, Quellstärke/(Volumen*Verlustrate)*(1-EXP(-Verlustrate*B208)),"")</f>
        <v/>
      </c>
      <c r="D208">
        <f>IF(B208&gt;Utilisateur!$B$25, Quellstärke/(Volumen*Verlustrate)*(1-EXP(-Verlustrate*Utilisateur!$B$25))  * EXP(-Verlustrate*(B208-Utilisateur!$B$25)), "")</f>
        <v>200.90220712436968</v>
      </c>
      <c r="E208">
        <f t="shared" si="34"/>
        <v>200.90220712436968</v>
      </c>
      <c r="F208">
        <f t="shared" si="26"/>
        <v>1513.5622582301987</v>
      </c>
      <c r="G208">
        <f t="shared" si="27"/>
        <v>3027.1245164603974</v>
      </c>
      <c r="H208">
        <f t="shared" si="28"/>
        <v>9081.3735493811928</v>
      </c>
      <c r="I208">
        <f t="shared" si="32"/>
        <v>157</v>
      </c>
      <c r="J208">
        <f>IF(B207&lt;Utilisateur!$B$25, C208+C$32/(INTERZONALFLOW)*(1-EXP(-INTERZONALFLOW/NFVOL*B208)),D208)</f>
        <v>200.90220712436968</v>
      </c>
      <c r="K208">
        <f t="shared" si="29"/>
        <v>1670.5369518771381</v>
      </c>
      <c r="L208">
        <f t="shared" si="30"/>
        <v>3341.0739037542762</v>
      </c>
      <c r="M208">
        <f t="shared" si="31"/>
        <v>10023.221711262831</v>
      </c>
      <c r="N208">
        <f t="shared" si="33"/>
        <v>157</v>
      </c>
    </row>
    <row r="209" spans="2:14" x14ac:dyDescent="0.2">
      <c r="B209">
        <f t="shared" si="25"/>
        <v>158</v>
      </c>
      <c r="C209" t="str">
        <f>IF(B208&lt;Utilisateur!$B$25, Quellstärke/(Volumen*Verlustrate)*(1-EXP(-Verlustrate*B209)),"")</f>
        <v/>
      </c>
      <c r="D209">
        <f>IF(B209&gt;Utilisateur!$B$25, Quellstärke/(Volumen*Verlustrate)*(1-EXP(-Verlustrate*Utilisateur!$B$25))  * EXP(-Verlustrate*(B209-Utilisateur!$B$25)), "")</f>
        <v>195.51739672448491</v>
      </c>
      <c r="E209">
        <f t="shared" si="34"/>
        <v>195.51739672448491</v>
      </c>
      <c r="F209">
        <f t="shared" si="26"/>
        <v>1515.0286387056324</v>
      </c>
      <c r="G209">
        <f t="shared" si="27"/>
        <v>3030.0572774112647</v>
      </c>
      <c r="H209">
        <f t="shared" si="28"/>
        <v>9090.1718322337947</v>
      </c>
      <c r="I209">
        <f t="shared" si="32"/>
        <v>158</v>
      </c>
      <c r="J209">
        <f>IF(B208&lt;Utilisateur!$B$25, C209+C$32/(INTERZONALFLOW)*(1-EXP(-INTERZONALFLOW/NFVOL*B209)),D209)</f>
        <v>195.51739672448491</v>
      </c>
      <c r="K209">
        <f t="shared" si="29"/>
        <v>1672.0033323525718</v>
      </c>
      <c r="L209">
        <f t="shared" si="30"/>
        <v>3344.0066647051435</v>
      </c>
      <c r="M209">
        <f t="shared" si="31"/>
        <v>10032.019994115433</v>
      </c>
      <c r="N209">
        <f t="shared" si="33"/>
        <v>158</v>
      </c>
    </row>
    <row r="210" spans="2:14" x14ac:dyDescent="0.2">
      <c r="B210">
        <f t="shared" si="25"/>
        <v>159</v>
      </c>
      <c r="C210" t="str">
        <f>IF(B209&lt;Utilisateur!$B$25, Quellstärke/(Volumen*Verlustrate)*(1-EXP(-Verlustrate*B210)),"")</f>
        <v/>
      </c>
      <c r="D210">
        <f>IF(B210&gt;Utilisateur!$B$25, Quellstärke/(Volumen*Verlustrate)*(1-EXP(-Verlustrate*Utilisateur!$B$25))  * EXP(-Verlustrate*(B210-Utilisateur!$B$25)), "")</f>
        <v>190.27691616277241</v>
      </c>
      <c r="E210">
        <f t="shared" si="34"/>
        <v>190.27691616277241</v>
      </c>
      <c r="F210">
        <f t="shared" si="26"/>
        <v>1516.4557155768532</v>
      </c>
      <c r="G210">
        <f t="shared" si="27"/>
        <v>3032.9114311537064</v>
      </c>
      <c r="H210">
        <f t="shared" si="28"/>
        <v>9098.7342934611188</v>
      </c>
      <c r="I210">
        <f t="shared" si="32"/>
        <v>159</v>
      </c>
      <c r="J210">
        <f>IF(B209&lt;Utilisateur!$B$25, C210+C$32/(INTERZONALFLOW)*(1-EXP(-INTERZONALFLOW/NFVOL*B210)),D210)</f>
        <v>190.27691616277241</v>
      </c>
      <c r="K210">
        <f t="shared" si="29"/>
        <v>1673.4304092237926</v>
      </c>
      <c r="L210">
        <f t="shared" si="30"/>
        <v>3346.8608184475852</v>
      </c>
      <c r="M210">
        <f t="shared" si="31"/>
        <v>10040.582455342757</v>
      </c>
      <c r="N210">
        <f t="shared" si="33"/>
        <v>159</v>
      </c>
    </row>
    <row r="211" spans="2:14" x14ac:dyDescent="0.2">
      <c r="B211">
        <f t="shared" si="25"/>
        <v>160</v>
      </c>
      <c r="C211" t="str">
        <f>IF(B210&lt;Utilisateur!$B$25, Quellstärke/(Volumen*Verlustrate)*(1-EXP(-Verlustrate*B211)),"")</f>
        <v/>
      </c>
      <c r="D211">
        <f>IF(B211&gt;Utilisateur!$B$25, Quellstärke/(Volumen*Verlustrate)*(1-EXP(-Verlustrate*Utilisateur!$B$25))  * EXP(-Verlustrate*(B211-Utilisateur!$B$25)), "")</f>
        <v>185.17689694607458</v>
      </c>
      <c r="E211">
        <f t="shared" si="34"/>
        <v>185.17689694607458</v>
      </c>
      <c r="F211">
        <f t="shared" si="26"/>
        <v>1517.8445423039489</v>
      </c>
      <c r="G211">
        <f t="shared" si="27"/>
        <v>3035.6890846078977</v>
      </c>
      <c r="H211">
        <f t="shared" si="28"/>
        <v>9107.0672538236922</v>
      </c>
      <c r="I211">
        <f t="shared" si="32"/>
        <v>160</v>
      </c>
      <c r="J211">
        <f>IF(B210&lt;Utilisateur!$B$25, C211+C$32/(INTERZONALFLOW)*(1-EXP(-INTERZONALFLOW/NFVOL*B211)),D211)</f>
        <v>185.17689694607458</v>
      </c>
      <c r="K211">
        <f t="shared" si="29"/>
        <v>1674.8192359508882</v>
      </c>
      <c r="L211">
        <f t="shared" si="30"/>
        <v>3349.6384719017765</v>
      </c>
      <c r="M211">
        <f t="shared" si="31"/>
        <v>10048.915415705331</v>
      </c>
      <c r="N211">
        <f t="shared" si="33"/>
        <v>160</v>
      </c>
    </row>
    <row r="212" spans="2:14" x14ac:dyDescent="0.2">
      <c r="B212">
        <f t="shared" si="25"/>
        <v>161</v>
      </c>
      <c r="C212" t="str">
        <f>IF(B211&lt;Utilisateur!$B$25, Quellstärke/(Volumen*Verlustrate)*(1-EXP(-Verlustrate*B212)),"")</f>
        <v/>
      </c>
      <c r="D212">
        <f>IF(B212&gt;Utilisateur!$B$25, Quellstärke/(Volumen*Verlustrate)*(1-EXP(-Verlustrate*Utilisateur!$B$25))  * EXP(-Verlustrate*(B212-Utilisateur!$B$25)), "")</f>
        <v>180.21357426900551</v>
      </c>
      <c r="E212">
        <f t="shared" si="34"/>
        <v>180.21357426900551</v>
      </c>
      <c r="F212">
        <f t="shared" si="26"/>
        <v>1519.1961441109663</v>
      </c>
      <c r="G212">
        <f t="shared" si="27"/>
        <v>3038.3922882219326</v>
      </c>
      <c r="H212">
        <f t="shared" si="28"/>
        <v>9115.1768646657983</v>
      </c>
      <c r="I212">
        <f t="shared" si="32"/>
        <v>161</v>
      </c>
      <c r="J212">
        <f>IF(B211&lt;Utilisateur!$B$25, C212+C$32/(INTERZONALFLOW)*(1-EXP(-INTERZONALFLOW/NFVOL*B212)),D212)</f>
        <v>180.21357426900551</v>
      </c>
      <c r="K212">
        <f t="shared" si="29"/>
        <v>1676.1708377579057</v>
      </c>
      <c r="L212">
        <f t="shared" si="30"/>
        <v>3352.3416755158114</v>
      </c>
      <c r="M212">
        <f t="shared" si="31"/>
        <v>10057.025026547437</v>
      </c>
      <c r="N212">
        <f t="shared" si="33"/>
        <v>161</v>
      </c>
    </row>
    <row r="213" spans="2:14" x14ac:dyDescent="0.2">
      <c r="B213">
        <f t="shared" si="25"/>
        <v>162</v>
      </c>
      <c r="C213" t="str">
        <f>IF(B212&lt;Utilisateur!$B$25, Quellstärke/(Volumen*Verlustrate)*(1-EXP(-Verlustrate*B213)),"")</f>
        <v/>
      </c>
      <c r="D213">
        <f>IF(B213&gt;Utilisateur!$B$25, Quellstärke/(Volumen*Verlustrate)*(1-EXP(-Verlustrate*Utilisateur!$B$25))  * EXP(-Verlustrate*(B213-Utilisateur!$B$25)), "")</f>
        <v>175.38328423479297</v>
      </c>
      <c r="E213">
        <f t="shared" si="34"/>
        <v>175.38328423479297</v>
      </c>
      <c r="F213">
        <f t="shared" si="26"/>
        <v>1520.5115187427273</v>
      </c>
      <c r="G213">
        <f t="shared" si="27"/>
        <v>3041.0230374854546</v>
      </c>
      <c r="H213">
        <f t="shared" si="28"/>
        <v>9123.0691124563637</v>
      </c>
      <c r="I213">
        <f t="shared" si="32"/>
        <v>162</v>
      </c>
      <c r="J213">
        <f>IF(B212&lt;Utilisateur!$B$25, C213+C$32/(INTERZONALFLOW)*(1-EXP(-INTERZONALFLOW/NFVOL*B213)),D213)</f>
        <v>175.38328423479297</v>
      </c>
      <c r="K213">
        <f t="shared" si="29"/>
        <v>1677.4862123896667</v>
      </c>
      <c r="L213">
        <f t="shared" si="30"/>
        <v>3354.9724247793333</v>
      </c>
      <c r="M213">
        <f t="shared" si="31"/>
        <v>10064.917274338002</v>
      </c>
      <c r="N213">
        <f t="shared" si="33"/>
        <v>162</v>
      </c>
    </row>
    <row r="214" spans="2:14" x14ac:dyDescent="0.2">
      <c r="B214">
        <f t="shared" si="25"/>
        <v>163</v>
      </c>
      <c r="C214" t="str">
        <f>IF(B213&lt;Utilisateur!$B$25, Quellstärke/(Volumen*Verlustrate)*(1-EXP(-Verlustrate*B214)),"")</f>
        <v/>
      </c>
      <c r="D214">
        <f>IF(B214&gt;Utilisateur!$B$25, Quellstärke/(Volumen*Verlustrate)*(1-EXP(-Verlustrate*Utilisateur!$B$25))  * EXP(-Verlustrate*(B214-Utilisateur!$B$25)), "")</f>
        <v>170.68246115061046</v>
      </c>
      <c r="E214">
        <f t="shared" si="34"/>
        <v>170.68246115061046</v>
      </c>
      <c r="F214">
        <f t="shared" si="26"/>
        <v>1521.7916372013569</v>
      </c>
      <c r="G214">
        <f t="shared" si="27"/>
        <v>3043.5832744027139</v>
      </c>
      <c r="H214">
        <f t="shared" si="28"/>
        <v>9130.7498232081416</v>
      </c>
      <c r="I214">
        <f t="shared" si="32"/>
        <v>163</v>
      </c>
      <c r="J214">
        <f>IF(B213&lt;Utilisateur!$B$25, C214+C$32/(INTERZONALFLOW)*(1-EXP(-INTERZONALFLOW/NFVOL*B214)),D214)</f>
        <v>170.68246115061046</v>
      </c>
      <c r="K214">
        <f t="shared" si="29"/>
        <v>1678.7663308482963</v>
      </c>
      <c r="L214">
        <f t="shared" si="30"/>
        <v>3357.5326616965926</v>
      </c>
      <c r="M214">
        <f t="shared" si="31"/>
        <v>10072.59798508978</v>
      </c>
      <c r="N214">
        <f t="shared" si="33"/>
        <v>163</v>
      </c>
    </row>
    <row r="215" spans="2:14" x14ac:dyDescent="0.2">
      <c r="B215">
        <f t="shared" si="25"/>
        <v>164</v>
      </c>
      <c r="C215" t="str">
        <f>IF(B214&lt;Utilisateur!$B$25, Quellstärke/(Volumen*Verlustrate)*(1-EXP(-Verlustrate*B215)),"")</f>
        <v/>
      </c>
      <c r="D215">
        <f>IF(B215&gt;Utilisateur!$B$25, Quellstärke/(Volumen*Verlustrate)*(1-EXP(-Verlustrate*Utilisateur!$B$25))  * EXP(-Verlustrate*(B215-Utilisateur!$B$25)), "")</f>
        <v>166.10763489540278</v>
      </c>
      <c r="E215">
        <f t="shared" si="34"/>
        <v>166.10763489540278</v>
      </c>
      <c r="F215">
        <f t="shared" si="26"/>
        <v>1523.0374444630725</v>
      </c>
      <c r="G215">
        <f t="shared" si="27"/>
        <v>3046.0748889261449</v>
      </c>
      <c r="H215">
        <f t="shared" si="28"/>
        <v>9138.2246667784348</v>
      </c>
      <c r="I215">
        <f t="shared" si="32"/>
        <v>164</v>
      </c>
      <c r="J215">
        <f>IF(B214&lt;Utilisateur!$B$25, C215+C$32/(INTERZONALFLOW)*(1-EXP(-INTERZONALFLOW/NFVOL*B215)),D215)</f>
        <v>166.10763489540278</v>
      </c>
      <c r="K215">
        <f t="shared" si="29"/>
        <v>1680.0121381100118</v>
      </c>
      <c r="L215">
        <f t="shared" si="30"/>
        <v>3360.0242762200237</v>
      </c>
      <c r="M215">
        <f t="shared" si="31"/>
        <v>10080.072828660073</v>
      </c>
      <c r="N215">
        <f t="shared" si="33"/>
        <v>164</v>
      </c>
    </row>
    <row r="216" spans="2:14" x14ac:dyDescent="0.2">
      <c r="B216">
        <f t="shared" si="25"/>
        <v>165</v>
      </c>
      <c r="C216" t="str">
        <f>IF(B215&lt;Utilisateur!$B$25, Quellstärke/(Volumen*Verlustrate)*(1-EXP(-Verlustrate*B216)),"")</f>
        <v/>
      </c>
      <c r="D216">
        <f>IF(B216&gt;Utilisateur!$B$25, Quellstärke/(Volumen*Verlustrate)*(1-EXP(-Verlustrate*Utilisateur!$B$25))  * EXP(-Verlustrate*(B216-Utilisateur!$B$25)), "")</f>
        <v>161.65542835826253</v>
      </c>
      <c r="E216">
        <f t="shared" si="34"/>
        <v>161.65542835826253</v>
      </c>
      <c r="F216">
        <f t="shared" si="26"/>
        <v>1524.2498601757595</v>
      </c>
      <c r="G216">
        <f t="shared" si="27"/>
        <v>3048.499720351519</v>
      </c>
      <c r="H216">
        <f t="shared" si="28"/>
        <v>9145.4991610545567</v>
      </c>
      <c r="I216">
        <f t="shared" si="32"/>
        <v>165</v>
      </c>
      <c r="J216">
        <f>IF(B215&lt;Utilisateur!$B$25, C216+C$32/(INTERZONALFLOW)*(1-EXP(-INTERZONALFLOW/NFVOL*B216)),D216)</f>
        <v>161.65542835826253</v>
      </c>
      <c r="K216">
        <f t="shared" si="29"/>
        <v>1681.2245538226989</v>
      </c>
      <c r="L216">
        <f t="shared" si="30"/>
        <v>3362.4491076453978</v>
      </c>
      <c r="M216">
        <f t="shared" si="31"/>
        <v>10087.347322936195</v>
      </c>
      <c r="N216">
        <f t="shared" si="33"/>
        <v>165</v>
      </c>
    </row>
    <row r="217" spans="2:14" x14ac:dyDescent="0.2">
      <c r="B217">
        <f t="shared" si="25"/>
        <v>166</v>
      </c>
      <c r="C217" t="str">
        <f>IF(B216&lt;Utilisateur!$B$25, Quellstärke/(Volumen*Verlustrate)*(1-EXP(-Verlustrate*B217)),"")</f>
        <v/>
      </c>
      <c r="D217">
        <f>IF(B217&gt;Utilisateur!$B$25, Quellstärke/(Volumen*Verlustrate)*(1-EXP(-Verlustrate*Utilisateur!$B$25))  * EXP(-Verlustrate*(B217-Utilisateur!$B$25)), "")</f>
        <v>157.32255494546564</v>
      </c>
      <c r="E217">
        <f t="shared" si="34"/>
        <v>157.32255494546564</v>
      </c>
      <c r="F217">
        <f t="shared" si="26"/>
        <v>1525.4297793378505</v>
      </c>
      <c r="G217">
        <f t="shared" si="27"/>
        <v>3050.859558675701</v>
      </c>
      <c r="H217">
        <f t="shared" si="28"/>
        <v>9152.5786760271021</v>
      </c>
      <c r="I217">
        <f t="shared" si="32"/>
        <v>166</v>
      </c>
      <c r="J217">
        <f>IF(B216&lt;Utilisateur!$B$25, C217+C$32/(INTERZONALFLOW)*(1-EXP(-INTERZONALFLOW/NFVOL*B217)),D217)</f>
        <v>157.32255494546564</v>
      </c>
      <c r="K217">
        <f t="shared" si="29"/>
        <v>1682.4044729847899</v>
      </c>
      <c r="L217">
        <f t="shared" si="30"/>
        <v>3364.8089459695798</v>
      </c>
      <c r="M217">
        <f t="shared" si="31"/>
        <v>10094.426837908741</v>
      </c>
      <c r="N217">
        <f t="shared" si="33"/>
        <v>166</v>
      </c>
    </row>
    <row r="218" spans="2:14" x14ac:dyDescent="0.2">
      <c r="B218">
        <f t="shared" si="25"/>
        <v>167</v>
      </c>
      <c r="C218" t="str">
        <f>IF(B217&lt;Utilisateur!$B$25, Quellstärke/(Volumen*Verlustrate)*(1-EXP(-Verlustrate*B218)),"")</f>
        <v/>
      </c>
      <c r="D218">
        <f>IF(B218&gt;Utilisateur!$B$25, Quellstärke/(Volumen*Verlustrate)*(1-EXP(-Verlustrate*Utilisateur!$B$25))  * EXP(-Verlustrate*(B218-Utilisateur!$B$25)), "")</f>
        <v>153.1058161543265</v>
      </c>
      <c r="E218">
        <f t="shared" si="34"/>
        <v>153.1058161543265</v>
      </c>
      <c r="F218">
        <f t="shared" si="26"/>
        <v>1526.5780729590078</v>
      </c>
      <c r="G218">
        <f t="shared" si="27"/>
        <v>3053.1561459180157</v>
      </c>
      <c r="H218">
        <f t="shared" si="28"/>
        <v>9159.468437754047</v>
      </c>
      <c r="I218">
        <f t="shared" si="32"/>
        <v>167</v>
      </c>
      <c r="J218">
        <f>IF(B217&lt;Utilisateur!$B$25, C218+C$32/(INTERZONALFLOW)*(1-EXP(-INTERZONALFLOW/NFVOL*B218)),D218)</f>
        <v>153.1058161543265</v>
      </c>
      <c r="K218">
        <f t="shared" si="29"/>
        <v>1683.5527666059472</v>
      </c>
      <c r="L218">
        <f t="shared" si="30"/>
        <v>3367.1055332118945</v>
      </c>
      <c r="M218">
        <f t="shared" si="31"/>
        <v>10101.316599635686</v>
      </c>
      <c r="N218">
        <f t="shared" si="33"/>
        <v>167</v>
      </c>
    </row>
    <row r="219" spans="2:14" x14ac:dyDescent="0.2">
      <c r="B219">
        <f t="shared" si="25"/>
        <v>168</v>
      </c>
      <c r="C219" t="str">
        <f>IF(B218&lt;Utilisateur!$B$25, Quellstärke/(Volumen*Verlustrate)*(1-EXP(-Verlustrate*B219)),"")</f>
        <v/>
      </c>
      <c r="D219">
        <f>IF(B219&gt;Utilisateur!$B$25, Quellstärke/(Volumen*Verlustrate)*(1-EXP(-Verlustrate*Utilisateur!$B$25))  * EXP(-Verlustrate*(B219-Utilisateur!$B$25)), "")</f>
        <v>149.00209921208165</v>
      </c>
      <c r="E219">
        <f t="shared" si="34"/>
        <v>149.00209921208165</v>
      </c>
      <c r="F219">
        <f t="shared" si="26"/>
        <v>1527.6955887030986</v>
      </c>
      <c r="G219">
        <f t="shared" si="27"/>
        <v>3055.3911774061971</v>
      </c>
      <c r="H219">
        <f t="shared" si="28"/>
        <v>9166.1735322185905</v>
      </c>
      <c r="I219">
        <f t="shared" si="32"/>
        <v>168</v>
      </c>
      <c r="J219">
        <f>IF(B218&lt;Utilisateur!$B$25, C219+C$32/(INTERZONALFLOW)*(1-EXP(-INTERZONALFLOW/NFVOL*B219)),D219)</f>
        <v>149.00209921208165</v>
      </c>
      <c r="K219">
        <f t="shared" si="29"/>
        <v>1684.670282350038</v>
      </c>
      <c r="L219">
        <f t="shared" si="30"/>
        <v>3369.3405647000759</v>
      </c>
      <c r="M219">
        <f t="shared" si="31"/>
        <v>10108.021694100229</v>
      </c>
      <c r="N219">
        <f t="shared" si="33"/>
        <v>168</v>
      </c>
    </row>
    <row r="220" spans="2:14" x14ac:dyDescent="0.2">
      <c r="B220">
        <f t="shared" si="25"/>
        <v>169</v>
      </c>
      <c r="C220" t="str">
        <f>IF(B219&lt;Utilisateur!$B$25, Quellstärke/(Volumen*Verlustrate)*(1-EXP(-Verlustrate*B220)),"")</f>
        <v/>
      </c>
      <c r="D220">
        <f>IF(B220&gt;Utilisateur!$B$25, Quellstärke/(Volumen*Verlustrate)*(1-EXP(-Verlustrate*Utilisateur!$B$25))  * EXP(-Verlustrate*(B220-Utilisateur!$B$25)), "")</f>
        <v>145.008374778058</v>
      </c>
      <c r="E220">
        <f t="shared" si="34"/>
        <v>145.008374778058</v>
      </c>
      <c r="F220">
        <f t="shared" si="26"/>
        <v>1528.7831515139339</v>
      </c>
      <c r="G220">
        <f t="shared" si="27"/>
        <v>3057.5663030278679</v>
      </c>
      <c r="H220">
        <f t="shared" si="28"/>
        <v>9172.6989090836032</v>
      </c>
      <c r="I220">
        <f t="shared" si="32"/>
        <v>169</v>
      </c>
      <c r="J220">
        <f>IF(B219&lt;Utilisateur!$B$25, C220+C$32/(INTERZONALFLOW)*(1-EXP(-INTERZONALFLOW/NFVOL*B220)),D220)</f>
        <v>145.008374778058</v>
      </c>
      <c r="K220">
        <f t="shared" si="29"/>
        <v>1685.7578451608733</v>
      </c>
      <c r="L220">
        <f t="shared" si="30"/>
        <v>3371.5156903217467</v>
      </c>
      <c r="M220">
        <f t="shared" si="31"/>
        <v>10114.547070965242</v>
      </c>
      <c r="N220">
        <f t="shared" si="33"/>
        <v>169</v>
      </c>
    </row>
    <row r="221" spans="2:14" x14ac:dyDescent="0.2">
      <c r="B221">
        <f t="shared" si="25"/>
        <v>170</v>
      </c>
      <c r="C221" t="str">
        <f>IF(B220&lt;Utilisateur!$B$25, Quellstärke/(Volumen*Verlustrate)*(1-EXP(-Verlustrate*B221)),"")</f>
        <v/>
      </c>
      <c r="D221">
        <f>IF(B221&gt;Utilisateur!$B$25, Quellstärke/(Volumen*Verlustrate)*(1-EXP(-Verlustrate*Utilisateur!$B$25))  * EXP(-Verlustrate*(B221-Utilisateur!$B$25)), "")</f>
        <v>141.12169470743095</v>
      </c>
      <c r="E221">
        <f t="shared" si="34"/>
        <v>141.12169470743095</v>
      </c>
      <c r="F221">
        <f t="shared" si="26"/>
        <v>1529.8415642242396</v>
      </c>
      <c r="G221">
        <f t="shared" si="27"/>
        <v>3059.6831284484792</v>
      </c>
      <c r="H221">
        <f t="shared" si="28"/>
        <v>9179.0493853454373</v>
      </c>
      <c r="I221">
        <f t="shared" si="32"/>
        <v>170</v>
      </c>
      <c r="J221">
        <f>IF(B220&lt;Utilisateur!$B$25, C221+C$32/(INTERZONALFLOW)*(1-EXP(-INTERZONALFLOW/NFVOL*B221)),D221)</f>
        <v>141.12169470743095</v>
      </c>
      <c r="K221">
        <f t="shared" si="29"/>
        <v>1686.816257871179</v>
      </c>
      <c r="L221">
        <f t="shared" si="30"/>
        <v>3373.632515742358</v>
      </c>
      <c r="M221">
        <f t="shared" si="31"/>
        <v>10120.897547227076</v>
      </c>
      <c r="N221">
        <f t="shared" si="33"/>
        <v>170</v>
      </c>
    </row>
    <row r="222" spans="2:14" x14ac:dyDescent="0.2">
      <c r="B222">
        <f t="shared" si="25"/>
        <v>171</v>
      </c>
      <c r="C222" t="str">
        <f>IF(B221&lt;Utilisateur!$B$25, Quellstärke/(Volumen*Verlustrate)*(1-EXP(-Verlustrate*B222)),"")</f>
        <v/>
      </c>
      <c r="D222">
        <f>IF(B222&gt;Utilisateur!$B$25, Quellstärke/(Volumen*Verlustrate)*(1-EXP(-Verlustrate*Utilisateur!$B$25))  * EXP(-Verlustrate*(B222-Utilisateur!$B$25)), "")</f>
        <v>137.33918987492055</v>
      </c>
      <c r="E222">
        <f t="shared" si="34"/>
        <v>137.33918987492055</v>
      </c>
      <c r="F222">
        <f t="shared" si="26"/>
        <v>1530.8716081483014</v>
      </c>
      <c r="G222">
        <f t="shared" si="27"/>
        <v>3061.7432162966029</v>
      </c>
      <c r="H222">
        <f t="shared" si="28"/>
        <v>9185.2296488898082</v>
      </c>
      <c r="I222">
        <f t="shared" si="32"/>
        <v>171</v>
      </c>
      <c r="J222">
        <f>IF(B221&lt;Utilisateur!$B$25, C222+C$32/(INTERZONALFLOW)*(1-EXP(-INTERZONALFLOW/NFVOL*B222)),D222)</f>
        <v>137.33918987492055</v>
      </c>
      <c r="K222">
        <f t="shared" si="29"/>
        <v>1687.8463017952408</v>
      </c>
      <c r="L222">
        <f t="shared" si="30"/>
        <v>3375.6926035904817</v>
      </c>
      <c r="M222">
        <f t="shared" si="31"/>
        <v>10127.077810771447</v>
      </c>
      <c r="N222">
        <f t="shared" si="33"/>
        <v>171</v>
      </c>
    </row>
    <row r="223" spans="2:14" x14ac:dyDescent="0.2">
      <c r="B223">
        <f t="shared" si="25"/>
        <v>172</v>
      </c>
      <c r="C223" t="str">
        <f>IF(B222&lt;Utilisateur!$B$25, Quellstärke/(Volumen*Verlustrate)*(1-EXP(-Verlustrate*B223)),"")</f>
        <v/>
      </c>
      <c r="D223">
        <f>IF(B223&gt;Utilisateur!$B$25, Quellstärke/(Volumen*Verlustrate)*(1-EXP(-Verlustrate*Utilisateur!$B$25))  * EXP(-Verlustrate*(B223-Utilisateur!$B$25)), "")</f>
        <v>133.65806805681927</v>
      </c>
      <c r="E223">
        <f t="shared" si="34"/>
        <v>133.65806805681927</v>
      </c>
      <c r="F223">
        <f t="shared" si="26"/>
        <v>1531.8740436587275</v>
      </c>
      <c r="G223">
        <f t="shared" si="27"/>
        <v>3063.748087317455</v>
      </c>
      <c r="H223">
        <f t="shared" si="28"/>
        <v>9191.2442619523645</v>
      </c>
      <c r="I223">
        <f t="shared" si="32"/>
        <v>172</v>
      </c>
      <c r="J223">
        <f>IF(B222&lt;Utilisateur!$B$25, C223+C$32/(INTERZONALFLOW)*(1-EXP(-INTERZONALFLOW/NFVOL*B223)),D223)</f>
        <v>133.65806805681927</v>
      </c>
      <c r="K223">
        <f t="shared" si="29"/>
        <v>1688.8487373056669</v>
      </c>
      <c r="L223">
        <f t="shared" si="30"/>
        <v>3377.6974746113337</v>
      </c>
      <c r="M223">
        <f t="shared" si="31"/>
        <v>10133.092423834003</v>
      </c>
      <c r="N223">
        <f t="shared" si="33"/>
        <v>172</v>
      </c>
    </row>
    <row r="224" spans="2:14" x14ac:dyDescent="0.2">
      <c r="B224">
        <f t="shared" si="25"/>
        <v>173</v>
      </c>
      <c r="C224" t="str">
        <f>IF(B223&lt;Utilisateur!$B$25, Quellstärke/(Volumen*Verlustrate)*(1-EXP(-Verlustrate*B224)),"")</f>
        <v/>
      </c>
      <c r="D224">
        <f>IF(B224&gt;Utilisateur!$B$25, Quellstärke/(Volumen*Verlustrate)*(1-EXP(-Verlustrate*Utilisateur!$B$25))  * EXP(-Verlustrate*(B224-Utilisateur!$B$25)), "")</f>
        <v>130.07561186978836</v>
      </c>
      <c r="E224">
        <f t="shared" si="34"/>
        <v>130.07561186978836</v>
      </c>
      <c r="F224">
        <f t="shared" si="26"/>
        <v>1532.8496107477508</v>
      </c>
      <c r="G224">
        <f t="shared" si="27"/>
        <v>3065.6992214955017</v>
      </c>
      <c r="H224">
        <f t="shared" si="28"/>
        <v>9197.0976644865041</v>
      </c>
      <c r="I224">
        <f t="shared" si="32"/>
        <v>173</v>
      </c>
      <c r="J224">
        <f>IF(B223&lt;Utilisateur!$B$25, C224+C$32/(INTERZONALFLOW)*(1-EXP(-INTERZONALFLOW/NFVOL*B224)),D224)</f>
        <v>130.07561186978836</v>
      </c>
      <c r="K224">
        <f t="shared" si="29"/>
        <v>1689.8243043946902</v>
      </c>
      <c r="L224">
        <f t="shared" si="30"/>
        <v>3379.6486087893804</v>
      </c>
      <c r="M224">
        <f t="shared" si="31"/>
        <v>10138.945826368143</v>
      </c>
      <c r="N224">
        <f t="shared" si="33"/>
        <v>173</v>
      </c>
    </row>
    <row r="225" spans="2:14" x14ac:dyDescent="0.2">
      <c r="B225">
        <f t="shared" si="25"/>
        <v>174</v>
      </c>
      <c r="C225" t="str">
        <f>IF(B224&lt;Utilisateur!$B$25, Quellstärke/(Volumen*Verlustrate)*(1-EXP(-Verlustrate*B225)),"")</f>
        <v/>
      </c>
      <c r="D225">
        <f>IF(B225&gt;Utilisateur!$B$25, Quellstärke/(Volumen*Verlustrate)*(1-EXP(-Verlustrate*Utilisateur!$B$25))  * EXP(-Verlustrate*(B225-Utilisateur!$B$25)), "")</f>
        <v>126.58917676490073</v>
      </c>
      <c r="E225">
        <f t="shared" si="34"/>
        <v>126.58917676490073</v>
      </c>
      <c r="F225">
        <f t="shared" si="26"/>
        <v>1533.7990295734876</v>
      </c>
      <c r="G225">
        <f t="shared" si="27"/>
        <v>3067.5980591469752</v>
      </c>
      <c r="H225">
        <f t="shared" si="28"/>
        <v>9202.7941774409246</v>
      </c>
      <c r="I225">
        <f t="shared" si="32"/>
        <v>174</v>
      </c>
      <c r="J225">
        <f>IF(B224&lt;Utilisateur!$B$25, C225+C$32/(INTERZONALFLOW)*(1-EXP(-INTERZONALFLOW/NFVOL*B225)),D225)</f>
        <v>126.58917676490073</v>
      </c>
      <c r="K225">
        <f t="shared" si="29"/>
        <v>1690.773723220427</v>
      </c>
      <c r="L225">
        <f t="shared" si="30"/>
        <v>3381.5474464408539</v>
      </c>
      <c r="M225">
        <f t="shared" si="31"/>
        <v>10144.642339322563</v>
      </c>
      <c r="N225">
        <f t="shared" si="33"/>
        <v>174</v>
      </c>
    </row>
    <row r="226" spans="2:14" x14ac:dyDescent="0.2">
      <c r="B226">
        <f t="shared" si="25"/>
        <v>175</v>
      </c>
      <c r="C226" t="str">
        <f>IF(B225&lt;Utilisateur!$B$25, Quellstärke/(Volumen*Verlustrate)*(1-EXP(-Verlustrate*B226)),"")</f>
        <v/>
      </c>
      <c r="D226">
        <f>IF(B226&gt;Utilisateur!$B$25, Quellstärke/(Volumen*Verlustrate)*(1-EXP(-Verlustrate*Utilisateur!$B$25))  * EXP(-Verlustrate*(B226-Utilisateur!$B$25)), "")</f>
        <v>123.19618907544989</v>
      </c>
      <c r="E226">
        <f t="shared" si="34"/>
        <v>123.19618907544989</v>
      </c>
      <c r="F226">
        <f t="shared" si="26"/>
        <v>1534.7230009915534</v>
      </c>
      <c r="G226">
        <f t="shared" si="27"/>
        <v>3069.4460019831067</v>
      </c>
      <c r="H226">
        <f t="shared" si="28"/>
        <v>9208.3380059493193</v>
      </c>
      <c r="I226">
        <f t="shared" si="32"/>
        <v>175</v>
      </c>
      <c r="J226">
        <f>IF(B225&lt;Utilisateur!$B$25, C226+C$32/(INTERZONALFLOW)*(1-EXP(-INTERZONALFLOW/NFVOL*B226)),D226)</f>
        <v>123.19618907544989</v>
      </c>
      <c r="K226">
        <f t="shared" si="29"/>
        <v>1691.6976946384927</v>
      </c>
      <c r="L226">
        <f t="shared" si="30"/>
        <v>3383.3953892769855</v>
      </c>
      <c r="M226">
        <f t="shared" si="31"/>
        <v>10150.186167830958</v>
      </c>
      <c r="N226">
        <f t="shared" si="33"/>
        <v>175</v>
      </c>
    </row>
    <row r="227" spans="2:14" x14ac:dyDescent="0.2">
      <c r="B227">
        <f t="shared" si="25"/>
        <v>176</v>
      </c>
      <c r="C227" t="str">
        <f>IF(B226&lt;Utilisateur!$B$25, Quellstärke/(Volumen*Verlustrate)*(1-EXP(-Verlustrate*B227)),"")</f>
        <v/>
      </c>
      <c r="D227">
        <f>IF(B227&gt;Utilisateur!$B$25, Quellstärke/(Volumen*Verlustrate)*(1-EXP(-Verlustrate*Utilisateur!$B$25))  * EXP(-Verlustrate*(B227-Utilisateur!$B$25)), "")</f>
        <v>119.89414411708377</v>
      </c>
      <c r="E227">
        <f t="shared" si="34"/>
        <v>119.89414411708377</v>
      </c>
      <c r="F227">
        <f t="shared" si="26"/>
        <v>1535.6222070724316</v>
      </c>
      <c r="G227">
        <f t="shared" si="27"/>
        <v>3071.2444141448632</v>
      </c>
      <c r="H227">
        <f t="shared" si="28"/>
        <v>9213.7332424345877</v>
      </c>
      <c r="I227">
        <f t="shared" si="32"/>
        <v>176</v>
      </c>
      <c r="J227">
        <f>IF(B226&lt;Utilisateur!$B$25, C227+C$32/(INTERZONALFLOW)*(1-EXP(-INTERZONALFLOW/NFVOL*B227)),D227)</f>
        <v>119.89414411708377</v>
      </c>
      <c r="K227">
        <f t="shared" si="29"/>
        <v>1692.596900719371</v>
      </c>
      <c r="L227">
        <f t="shared" si="30"/>
        <v>3385.193801438742</v>
      </c>
      <c r="M227">
        <f t="shared" si="31"/>
        <v>10155.581404316226</v>
      </c>
      <c r="N227">
        <f t="shared" si="33"/>
        <v>176</v>
      </c>
    </row>
    <row r="228" spans="2:14" x14ac:dyDescent="0.2">
      <c r="B228">
        <f t="shared" si="25"/>
        <v>177</v>
      </c>
      <c r="C228" t="str">
        <f>IF(B227&lt;Utilisateur!$B$25, Quellstärke/(Volumen*Verlustrate)*(1-EXP(-Verlustrate*B228)),"")</f>
        <v/>
      </c>
      <c r="D228">
        <f>IF(B228&gt;Utilisateur!$B$25, Quellstärke/(Volumen*Verlustrate)*(1-EXP(-Verlustrate*Utilisateur!$B$25))  * EXP(-Verlustrate*(B228-Utilisateur!$B$25)), "")</f>
        <v>116.68060433886079</v>
      </c>
      <c r="E228">
        <f t="shared" si="34"/>
        <v>116.68060433886079</v>
      </c>
      <c r="F228">
        <f t="shared" si="26"/>
        <v>1536.497311604973</v>
      </c>
      <c r="G228">
        <f t="shared" si="27"/>
        <v>3072.994623209946</v>
      </c>
      <c r="H228">
        <f t="shared" si="28"/>
        <v>9218.9838696298357</v>
      </c>
      <c r="I228">
        <f t="shared" si="32"/>
        <v>177</v>
      </c>
      <c r="J228">
        <f>IF(B227&lt;Utilisateur!$B$25, C228+C$32/(INTERZONALFLOW)*(1-EXP(-INTERZONALFLOW/NFVOL*B228)),D228)</f>
        <v>116.68060433886079</v>
      </c>
      <c r="K228">
        <f t="shared" si="29"/>
        <v>1693.4720052519124</v>
      </c>
      <c r="L228">
        <f t="shared" si="30"/>
        <v>3386.9440105038248</v>
      </c>
      <c r="M228">
        <f t="shared" si="31"/>
        <v>10160.832031511474</v>
      </c>
      <c r="N228">
        <f t="shared" si="33"/>
        <v>177</v>
      </c>
    </row>
    <row r="229" spans="2:14" x14ac:dyDescent="0.2">
      <c r="B229">
        <f t="shared" si="25"/>
        <v>178</v>
      </c>
      <c r="C229" t="str">
        <f>IF(B228&lt;Utilisateur!$B$25, Quellstärke/(Volumen*Verlustrate)*(1-EXP(-Verlustrate*B229)),"")</f>
        <v/>
      </c>
      <c r="D229">
        <f>IF(B229&gt;Utilisateur!$B$25, Quellstärke/(Volumen*Verlustrate)*(1-EXP(-Verlustrate*Utilisateur!$B$25))  * EXP(-Verlustrate*(B229-Utilisateur!$B$25)), "")</f>
        <v>113.55319752386359</v>
      </c>
      <c r="E229">
        <f t="shared" si="34"/>
        <v>113.55319752386359</v>
      </c>
      <c r="F229">
        <f t="shared" si="26"/>
        <v>1537.348960586402</v>
      </c>
      <c r="G229">
        <f t="shared" si="27"/>
        <v>3074.6979211728039</v>
      </c>
      <c r="H229">
        <f t="shared" si="28"/>
        <v>9224.0937635184091</v>
      </c>
      <c r="I229">
        <f t="shared" si="32"/>
        <v>178</v>
      </c>
      <c r="J229">
        <f>IF(B228&lt;Utilisateur!$B$25, C229+C$32/(INTERZONALFLOW)*(1-EXP(-INTERZONALFLOW/NFVOL*B229)),D229)</f>
        <v>113.55319752386359</v>
      </c>
      <c r="K229">
        <f t="shared" si="29"/>
        <v>1694.3236542333414</v>
      </c>
      <c r="L229">
        <f t="shared" si="30"/>
        <v>3388.6473084666827</v>
      </c>
      <c r="M229">
        <f t="shared" si="31"/>
        <v>10165.941925400048</v>
      </c>
      <c r="N229">
        <f t="shared" si="33"/>
        <v>178</v>
      </c>
    </row>
    <row r="230" spans="2:14" x14ac:dyDescent="0.2">
      <c r="B230">
        <f t="shared" si="25"/>
        <v>179</v>
      </c>
      <c r="C230" t="str">
        <f>IF(B229&lt;Utilisateur!$B$25, Quellstärke/(Volumen*Verlustrate)*(1-EXP(-Verlustrate*B230)),"")</f>
        <v/>
      </c>
      <c r="D230">
        <f>IF(B230&gt;Utilisateur!$B$25, Quellstärke/(Volumen*Verlustrate)*(1-EXP(-Verlustrate*Utilisateur!$B$25))  * EXP(-Verlustrate*(B230-Utilisateur!$B$25)), "")</f>
        <v>110.50961503804182</v>
      </c>
      <c r="E230">
        <f t="shared" si="34"/>
        <v>110.50961503804182</v>
      </c>
      <c r="F230">
        <f t="shared" si="26"/>
        <v>1538.1777826991872</v>
      </c>
      <c r="G230">
        <f t="shared" si="27"/>
        <v>3076.3555653983744</v>
      </c>
      <c r="H230">
        <f t="shared" si="28"/>
        <v>9229.066696195121</v>
      </c>
      <c r="I230">
        <f t="shared" si="32"/>
        <v>179</v>
      </c>
      <c r="J230">
        <f>IF(B229&lt;Utilisateur!$B$25, C230+C$32/(INTERZONALFLOW)*(1-EXP(-INTERZONALFLOW/NFVOL*B230)),D230)</f>
        <v>110.50961503804182</v>
      </c>
      <c r="K230">
        <f t="shared" si="29"/>
        <v>1695.1524763461266</v>
      </c>
      <c r="L230">
        <f t="shared" si="30"/>
        <v>3390.3049526922532</v>
      </c>
      <c r="M230">
        <f t="shared" si="31"/>
        <v>10170.91485807676</v>
      </c>
      <c r="N230">
        <f t="shared" si="33"/>
        <v>179</v>
      </c>
    </row>
    <row r="231" spans="2:14" x14ac:dyDescent="0.2">
      <c r="B231">
        <f t="shared" si="25"/>
        <v>180</v>
      </c>
      <c r="C231" t="str">
        <f>IF(B230&lt;Utilisateur!$B$25, Quellstärke/(Volumen*Verlustrate)*(1-EXP(-Verlustrate*B231)),"")</f>
        <v/>
      </c>
      <c r="D231">
        <f>IF(B231&gt;Utilisateur!$B$25, Quellstärke/(Volumen*Verlustrate)*(1-EXP(-Verlustrate*Utilisateur!$B$25))  * EXP(-Verlustrate*(B231-Utilisateur!$B$25)), "")</f>
        <v>107.54761012599162</v>
      </c>
      <c r="E231">
        <f t="shared" si="34"/>
        <v>107.54761012599162</v>
      </c>
      <c r="F231">
        <f t="shared" si="26"/>
        <v>1538.9843897751321</v>
      </c>
      <c r="G231">
        <f t="shared" si="27"/>
        <v>3077.9687795502641</v>
      </c>
      <c r="H231">
        <f t="shared" si="28"/>
        <v>9233.9063386507914</v>
      </c>
      <c r="I231">
        <f t="shared" si="32"/>
        <v>180</v>
      </c>
      <c r="J231">
        <f>IF(B230&lt;Utilisateur!$B$25, C231+C$32/(INTERZONALFLOW)*(1-EXP(-INTERZONALFLOW/NFVOL*B231)),D231)</f>
        <v>107.54761012599162</v>
      </c>
      <c r="K231">
        <f t="shared" si="29"/>
        <v>1695.9590834220714</v>
      </c>
      <c r="L231">
        <f t="shared" si="30"/>
        <v>3391.9181668441429</v>
      </c>
      <c r="M231">
        <f t="shared" si="31"/>
        <v>10175.75450053243</v>
      </c>
      <c r="N231">
        <f t="shared" si="33"/>
        <v>180</v>
      </c>
    </row>
    <row r="232" spans="2:14" x14ac:dyDescent="0.2">
      <c r="B232">
        <f t="shared" si="25"/>
        <v>181</v>
      </c>
      <c r="C232" t="str">
        <f>IF(B231&lt;Utilisateur!$B$25, Quellstärke/(Volumen*Verlustrate)*(1-EXP(-Verlustrate*B232)),"")</f>
        <v/>
      </c>
      <c r="D232">
        <f>IF(B232&gt;Utilisateur!$B$25, Quellstärke/(Volumen*Verlustrate)*(1-EXP(-Verlustrate*Utilisateur!$B$25))  * EXP(-Verlustrate*(B232-Utilisateur!$B$25)), "")</f>
        <v>104.66499625241337</v>
      </c>
      <c r="E232">
        <f t="shared" si="34"/>
        <v>104.66499625241337</v>
      </c>
      <c r="F232">
        <f t="shared" si="26"/>
        <v>1539.7693772470252</v>
      </c>
      <c r="G232">
        <f t="shared" si="27"/>
        <v>3079.5387544940504</v>
      </c>
      <c r="H232">
        <f t="shared" si="28"/>
        <v>9238.6162634821503</v>
      </c>
      <c r="I232">
        <f t="shared" si="32"/>
        <v>181</v>
      </c>
      <c r="J232">
        <f>IF(B231&lt;Utilisateur!$B$25, C232+C$32/(INTERZONALFLOW)*(1-EXP(-INTERZONALFLOW/NFVOL*B232)),D232)</f>
        <v>104.66499625241337</v>
      </c>
      <c r="K232">
        <f t="shared" si="29"/>
        <v>1696.7440708939646</v>
      </c>
      <c r="L232">
        <f t="shared" si="30"/>
        <v>3393.4881417879292</v>
      </c>
      <c r="M232">
        <f t="shared" si="31"/>
        <v>10180.464425363789</v>
      </c>
      <c r="N232">
        <f t="shared" si="33"/>
        <v>181</v>
      </c>
    </row>
    <row r="233" spans="2:14" x14ac:dyDescent="0.2">
      <c r="B233">
        <f t="shared" si="25"/>
        <v>182</v>
      </c>
      <c r="C233" t="str">
        <f>IF(B232&lt;Utilisateur!$B$25, Quellstärke/(Volumen*Verlustrate)*(1-EXP(-Verlustrate*B233)),"")</f>
        <v/>
      </c>
      <c r="D233">
        <f>IF(B233&gt;Utilisateur!$B$25, Quellstärke/(Volumen*Verlustrate)*(1-EXP(-Verlustrate*Utilisateur!$B$25))  * EXP(-Verlustrate*(B233-Utilisateur!$B$25)), "")</f>
        <v>101.85964548802384</v>
      </c>
      <c r="E233">
        <f t="shared" si="34"/>
        <v>101.85964548802384</v>
      </c>
      <c r="F233">
        <f t="shared" si="26"/>
        <v>1540.5333245881855</v>
      </c>
      <c r="G233">
        <f t="shared" si="27"/>
        <v>3081.0666491763709</v>
      </c>
      <c r="H233">
        <f t="shared" si="28"/>
        <v>9243.1999475291123</v>
      </c>
      <c r="I233">
        <f t="shared" si="32"/>
        <v>182</v>
      </c>
      <c r="J233">
        <f>IF(B232&lt;Utilisateur!$B$25, C233+C$32/(INTERZONALFLOW)*(1-EXP(-INTERZONALFLOW/NFVOL*B233)),D233)</f>
        <v>101.85964548802384</v>
      </c>
      <c r="K233">
        <f t="shared" si="29"/>
        <v>1697.5080182351248</v>
      </c>
      <c r="L233">
        <f t="shared" si="30"/>
        <v>3395.0160364702497</v>
      </c>
      <c r="M233">
        <f t="shared" si="31"/>
        <v>10185.048109410751</v>
      </c>
      <c r="N233">
        <f t="shared" si="33"/>
        <v>182</v>
      </c>
    </row>
    <row r="234" spans="2:14" x14ac:dyDescent="0.2">
      <c r="B234">
        <f t="shared" si="25"/>
        <v>183</v>
      </c>
      <c r="C234" t="str">
        <f>IF(B233&lt;Utilisateur!$B$25, Quellstärke/(Volumen*Verlustrate)*(1-EXP(-Verlustrate*B234)),"")</f>
        <v/>
      </c>
      <c r="D234">
        <f>IF(B234&gt;Utilisateur!$B$25, Quellstärke/(Volumen*Verlustrate)*(1-EXP(-Verlustrate*Utilisateur!$B$25))  * EXP(-Verlustrate*(B234-Utilisateur!$B$25)), "")</f>
        <v>99.129486938730565</v>
      </c>
      <c r="E234">
        <f t="shared" si="34"/>
        <v>99.129486938730565</v>
      </c>
      <c r="F234">
        <f t="shared" si="26"/>
        <v>1541.2767957402259</v>
      </c>
      <c r="G234">
        <f t="shared" si="27"/>
        <v>3082.5535914804518</v>
      </c>
      <c r="H234">
        <f t="shared" si="28"/>
        <v>9247.6607744413559</v>
      </c>
      <c r="I234">
        <f t="shared" si="32"/>
        <v>183</v>
      </c>
      <c r="J234">
        <f>IF(B233&lt;Utilisateur!$B$25, C234+C$32/(INTERZONALFLOW)*(1-EXP(-INTERZONALFLOW/NFVOL*B234)),D234)</f>
        <v>99.129486938730565</v>
      </c>
      <c r="K234">
        <f t="shared" si="29"/>
        <v>1698.2514893871653</v>
      </c>
      <c r="L234">
        <f t="shared" si="30"/>
        <v>3396.5029787743306</v>
      </c>
      <c r="M234">
        <f t="shared" si="31"/>
        <v>10189.508936322994</v>
      </c>
      <c r="N234">
        <f t="shared" si="33"/>
        <v>183</v>
      </c>
    </row>
    <row r="235" spans="2:14" x14ac:dyDescent="0.2">
      <c r="B235">
        <f t="shared" si="25"/>
        <v>184</v>
      </c>
      <c r="C235" t="str">
        <f>IF(B234&lt;Utilisateur!$B$25, Quellstärke/(Volumen*Verlustrate)*(1-EXP(-Verlustrate*B235)),"")</f>
        <v/>
      </c>
      <c r="D235">
        <f>IF(B235&gt;Utilisateur!$B$25, Quellstärke/(Volumen*Verlustrate)*(1-EXP(-Verlustrate*Utilisateur!$B$25))  * EXP(-Verlustrate*(B235-Utilisateur!$B$25)), "")</f>
        <v>96.47250521690971</v>
      </c>
      <c r="E235">
        <f t="shared" si="34"/>
        <v>96.47250521690971</v>
      </c>
      <c r="F235">
        <f t="shared" si="26"/>
        <v>1542.0003395293527</v>
      </c>
      <c r="G235">
        <f t="shared" si="27"/>
        <v>3084.0006790587054</v>
      </c>
      <c r="H235">
        <f t="shared" si="28"/>
        <v>9252.0020371761166</v>
      </c>
      <c r="I235">
        <f t="shared" si="32"/>
        <v>184</v>
      </c>
      <c r="J235">
        <f>IF(B234&lt;Utilisateur!$B$25, C235+C$32/(INTERZONALFLOW)*(1-EXP(-INTERZONALFLOW/NFVOL*B235)),D235)</f>
        <v>96.47250521690971</v>
      </c>
      <c r="K235">
        <f t="shared" si="29"/>
        <v>1698.9750331762921</v>
      </c>
      <c r="L235">
        <f t="shared" si="30"/>
        <v>3397.9500663525841</v>
      </c>
      <c r="M235">
        <f t="shared" si="31"/>
        <v>10193.850199057755</v>
      </c>
      <c r="N235">
        <f t="shared" si="33"/>
        <v>184</v>
      </c>
    </row>
    <row r="236" spans="2:14" x14ac:dyDescent="0.2">
      <c r="B236">
        <f t="shared" si="25"/>
        <v>185</v>
      </c>
      <c r="C236" t="str">
        <f>IF(B235&lt;Utilisateur!$B$25, Quellstärke/(Volumen*Verlustrate)*(1-EXP(-Verlustrate*B236)),"")</f>
        <v/>
      </c>
      <c r="D236">
        <f>IF(B236&gt;Utilisateur!$B$25, Quellstärke/(Volumen*Verlustrate)*(1-EXP(-Verlustrate*Utilisateur!$B$25))  * EXP(-Verlustrate*(B236-Utilisateur!$B$25)), "")</f>
        <v>93.886738953658252</v>
      </c>
      <c r="E236">
        <f t="shared" si="34"/>
        <v>93.886738953658252</v>
      </c>
      <c r="F236">
        <f t="shared" si="26"/>
        <v>1542.7044900715052</v>
      </c>
      <c r="G236">
        <f t="shared" si="27"/>
        <v>3085.4089801430105</v>
      </c>
      <c r="H236">
        <f t="shared" si="28"/>
        <v>9256.2269404290309</v>
      </c>
      <c r="I236">
        <f t="shared" si="32"/>
        <v>185</v>
      </c>
      <c r="J236">
        <f>IF(B235&lt;Utilisateur!$B$25, C236+C$32/(INTERZONALFLOW)*(1-EXP(-INTERZONALFLOW/NFVOL*B236)),D236)</f>
        <v>93.886738953658252</v>
      </c>
      <c r="K236">
        <f t="shared" si="29"/>
        <v>1699.6791837184446</v>
      </c>
      <c r="L236">
        <f t="shared" si="30"/>
        <v>3399.3583674368892</v>
      </c>
      <c r="M236">
        <f t="shared" si="31"/>
        <v>10198.07510231067</v>
      </c>
      <c r="N236">
        <f t="shared" si="33"/>
        <v>185</v>
      </c>
    </row>
    <row r="237" spans="2:14" x14ac:dyDescent="0.2">
      <c r="B237">
        <f t="shared" si="25"/>
        <v>186</v>
      </c>
      <c r="C237" t="str">
        <f>IF(B236&lt;Utilisateur!$B$25, Quellstärke/(Volumen*Verlustrate)*(1-EXP(-Verlustrate*B237)),"")</f>
        <v/>
      </c>
      <c r="D237">
        <f>IF(B237&gt;Utilisateur!$B$25, Quellstärke/(Volumen*Verlustrate)*(1-EXP(-Verlustrate*Utilisateur!$B$25))  * EXP(-Verlustrate*(B237-Utilisateur!$B$25)), "")</f>
        <v>91.37027935092253</v>
      </c>
      <c r="E237">
        <f t="shared" si="34"/>
        <v>91.37027935092253</v>
      </c>
      <c r="F237">
        <f t="shared" si="26"/>
        <v>1543.3897671666371</v>
      </c>
      <c r="G237">
        <f t="shared" si="27"/>
        <v>3086.7795343332741</v>
      </c>
      <c r="H237">
        <f t="shared" si="28"/>
        <v>9260.3386029998219</v>
      </c>
      <c r="I237">
        <f t="shared" si="32"/>
        <v>186</v>
      </c>
      <c r="J237">
        <f>IF(B236&lt;Utilisateur!$B$25, C237+C$32/(INTERZONALFLOW)*(1-EXP(-INTERZONALFLOW/NFVOL*B237)),D237)</f>
        <v>91.37027935092253</v>
      </c>
      <c r="K237">
        <f t="shared" si="29"/>
        <v>1700.3644608135764</v>
      </c>
      <c r="L237">
        <f t="shared" si="30"/>
        <v>3400.7289216271529</v>
      </c>
      <c r="M237">
        <f t="shared" si="31"/>
        <v>10202.18676488146</v>
      </c>
      <c r="N237">
        <f t="shared" si="33"/>
        <v>186</v>
      </c>
    </row>
    <row r="238" spans="2:14" x14ac:dyDescent="0.2">
      <c r="B238">
        <f t="shared" si="25"/>
        <v>187</v>
      </c>
      <c r="C238" t="str">
        <f>IF(B237&lt;Utilisateur!$B$25, Quellstärke/(Volumen*Verlustrate)*(1-EXP(-Verlustrate*B238)),"")</f>
        <v/>
      </c>
      <c r="D238">
        <f>IF(B238&gt;Utilisateur!$B$25, Quellstärke/(Volumen*Verlustrate)*(1-EXP(-Verlustrate*Utilisateur!$B$25))  * EXP(-Verlustrate*(B238-Utilisateur!$B$25)), "")</f>
        <v>88.921268772434246</v>
      </c>
      <c r="E238">
        <f t="shared" si="34"/>
        <v>88.921268772434246</v>
      </c>
      <c r="F238">
        <f t="shared" si="26"/>
        <v>1544.0566766824304</v>
      </c>
      <c r="G238">
        <f t="shared" si="27"/>
        <v>3088.1133533648608</v>
      </c>
      <c r="H238">
        <f t="shared" si="28"/>
        <v>9264.3400600945806</v>
      </c>
      <c r="I238">
        <f t="shared" si="32"/>
        <v>187</v>
      </c>
      <c r="J238">
        <f>IF(B237&lt;Utilisateur!$B$25, C238+C$32/(INTERZONALFLOW)*(1-EXP(-INTERZONALFLOW/NFVOL*B238)),D238)</f>
        <v>88.921268772434246</v>
      </c>
      <c r="K238">
        <f t="shared" si="29"/>
        <v>1701.0313703293698</v>
      </c>
      <c r="L238">
        <f t="shared" si="30"/>
        <v>3402.0627406587396</v>
      </c>
      <c r="M238">
        <f t="shared" si="31"/>
        <v>10206.188221976219</v>
      </c>
      <c r="N238">
        <f t="shared" si="33"/>
        <v>187</v>
      </c>
    </row>
    <row r="239" spans="2:14" x14ac:dyDescent="0.2">
      <c r="B239">
        <f t="shared" si="25"/>
        <v>188</v>
      </c>
      <c r="C239" t="str">
        <f>IF(B238&lt;Utilisateur!$B$25, Quellstärke/(Volumen*Verlustrate)*(1-EXP(-Verlustrate*B239)),"")</f>
        <v/>
      </c>
      <c r="D239">
        <f>IF(B239&gt;Utilisateur!$B$25, Quellstärke/(Volumen*Verlustrate)*(1-EXP(-Verlustrate*Utilisateur!$B$25))  * EXP(-Verlustrate*(B239-Utilisateur!$B$25)), "")</f>
        <v>86.537899372414003</v>
      </c>
      <c r="E239">
        <f t="shared" si="34"/>
        <v>86.537899372414003</v>
      </c>
      <c r="F239">
        <f t="shared" si="26"/>
        <v>1544.7057109277234</v>
      </c>
      <c r="G239">
        <f t="shared" si="27"/>
        <v>3089.4114218554469</v>
      </c>
      <c r="H239">
        <f t="shared" si="28"/>
        <v>9268.2342655663397</v>
      </c>
      <c r="I239">
        <f t="shared" si="32"/>
        <v>188</v>
      </c>
      <c r="J239">
        <f>IF(B238&lt;Utilisateur!$B$25, C239+C$32/(INTERZONALFLOW)*(1-EXP(-INTERZONALFLOW/NFVOL*B239)),D239)</f>
        <v>86.537899372414003</v>
      </c>
      <c r="K239">
        <f t="shared" si="29"/>
        <v>1701.6804045746628</v>
      </c>
      <c r="L239">
        <f t="shared" si="30"/>
        <v>3403.3608091493256</v>
      </c>
      <c r="M239">
        <f t="shared" si="31"/>
        <v>10210.082427447978</v>
      </c>
      <c r="N239">
        <f t="shared" si="33"/>
        <v>188</v>
      </c>
    </row>
    <row r="240" spans="2:14" x14ac:dyDescent="0.2">
      <c r="B240">
        <f t="shared" si="25"/>
        <v>189</v>
      </c>
      <c r="C240" t="str">
        <f>IF(B239&lt;Utilisateur!$B$25, Quellstärke/(Volumen*Verlustrate)*(1-EXP(-Verlustrate*B240)),"")</f>
        <v/>
      </c>
      <c r="D240">
        <f>IF(B240&gt;Utilisateur!$B$25, Quellstärke/(Volumen*Verlustrate)*(1-EXP(-Verlustrate*Utilisateur!$B$25))  * EXP(-Verlustrate*(B240-Utilisateur!$B$25)), "")</f>
        <v>84.218411761029628</v>
      </c>
      <c r="E240">
        <f t="shared" si="34"/>
        <v>84.218411761029628</v>
      </c>
      <c r="F240">
        <f t="shared" si="26"/>
        <v>1545.3373490159311</v>
      </c>
      <c r="G240">
        <f t="shared" si="27"/>
        <v>3090.6746980318621</v>
      </c>
      <c r="H240">
        <f t="shared" si="28"/>
        <v>9272.0240940955864</v>
      </c>
      <c r="I240">
        <f t="shared" si="32"/>
        <v>189</v>
      </c>
      <c r="J240">
        <f>IF(B239&lt;Utilisateur!$B$25, C240+C$32/(INTERZONALFLOW)*(1-EXP(-INTERZONALFLOW/NFVOL*B240)),D240)</f>
        <v>84.218411761029628</v>
      </c>
      <c r="K240">
        <f t="shared" si="29"/>
        <v>1702.3120426628705</v>
      </c>
      <c r="L240">
        <f t="shared" si="30"/>
        <v>3404.6240853257409</v>
      </c>
      <c r="M240">
        <f t="shared" si="31"/>
        <v>10213.872255977225</v>
      </c>
      <c r="N240">
        <f t="shared" si="33"/>
        <v>189</v>
      </c>
    </row>
    <row r="241" spans="2:14" x14ac:dyDescent="0.2">
      <c r="B241">
        <f t="shared" si="25"/>
        <v>190</v>
      </c>
      <c r="C241" t="str">
        <f>IF(B240&lt;Utilisateur!$B$25, Quellstärke/(Volumen*Verlustrate)*(1-EXP(-Verlustrate*B241)),"")</f>
        <v/>
      </c>
      <c r="D241">
        <f>IF(B241&gt;Utilisateur!$B$25, Quellstärke/(Volumen*Verlustrate)*(1-EXP(-Verlustrate*Utilisateur!$B$25))  * EXP(-Verlustrate*(B241-Utilisateur!$B$25)), "")</f>
        <v>81.961093705624549</v>
      </c>
      <c r="E241">
        <f t="shared" si="34"/>
        <v>81.961093705624549</v>
      </c>
      <c r="F241">
        <f t="shared" si="26"/>
        <v>1545.9520572187232</v>
      </c>
      <c r="G241">
        <f t="shared" si="27"/>
        <v>3091.9041144374464</v>
      </c>
      <c r="H241">
        <f t="shared" si="28"/>
        <v>9275.7123433123397</v>
      </c>
      <c r="I241">
        <f t="shared" si="32"/>
        <v>190</v>
      </c>
      <c r="J241">
        <f>IF(B240&lt;Utilisateur!$B$25, C241+C$32/(INTERZONALFLOW)*(1-EXP(-INTERZONALFLOW/NFVOL*B241)),D241)</f>
        <v>81.961093705624549</v>
      </c>
      <c r="K241">
        <f t="shared" si="29"/>
        <v>1702.9267508656626</v>
      </c>
      <c r="L241">
        <f t="shared" si="30"/>
        <v>3405.8535017313252</v>
      </c>
      <c r="M241">
        <f t="shared" si="31"/>
        <v>10217.560505193978</v>
      </c>
      <c r="N241">
        <f t="shared" si="33"/>
        <v>190</v>
      </c>
    </row>
    <row r="242" spans="2:14" x14ac:dyDescent="0.2">
      <c r="B242">
        <f t="shared" si="25"/>
        <v>191</v>
      </c>
      <c r="C242" t="str">
        <f>IF(B241&lt;Utilisateur!$B$25, Quellstärke/(Volumen*Verlustrate)*(1-EXP(-Verlustrate*B242)),"")</f>
        <v/>
      </c>
      <c r="D242">
        <f>IF(B242&gt;Utilisateur!$B$25, Quellstärke/(Volumen*Verlustrate)*(1-EXP(-Verlustrate*Utilisateur!$B$25))  * EXP(-Verlustrate*(B242-Utilisateur!$B$25)), "")</f>
        <v>79.764278866757408</v>
      </c>
      <c r="E242">
        <f t="shared" si="34"/>
        <v>79.764278866757408</v>
      </c>
      <c r="F242">
        <f t="shared" si="26"/>
        <v>1546.5502893102239</v>
      </c>
      <c r="G242">
        <f t="shared" si="27"/>
        <v>3093.1005786204478</v>
      </c>
      <c r="H242">
        <f t="shared" si="28"/>
        <v>9279.3017358613433</v>
      </c>
      <c r="I242">
        <f t="shared" si="32"/>
        <v>191</v>
      </c>
      <c r="J242">
        <f>IF(B241&lt;Utilisateur!$B$25, C242+C$32/(INTERZONALFLOW)*(1-EXP(-INTERZONALFLOW/NFVOL*B242)),D242)</f>
        <v>79.764278866757408</v>
      </c>
      <c r="K242">
        <f t="shared" si="29"/>
        <v>1703.5249829571633</v>
      </c>
      <c r="L242">
        <f t="shared" si="30"/>
        <v>3407.0499659143265</v>
      </c>
      <c r="M242">
        <f t="shared" si="31"/>
        <v>10221.149897742982</v>
      </c>
      <c r="N242">
        <f t="shared" si="33"/>
        <v>191</v>
      </c>
    </row>
    <row r="243" spans="2:14" x14ac:dyDescent="0.2">
      <c r="B243">
        <f t="shared" si="25"/>
        <v>192</v>
      </c>
      <c r="C243" t="str">
        <f>IF(B242&lt;Utilisateur!$B$25, Quellstärke/(Volumen*Verlustrate)*(1-EXP(-Verlustrate*B243)),"")</f>
        <v/>
      </c>
      <c r="D243">
        <f>IF(B243&gt;Utilisateur!$B$25, Quellstärke/(Volumen*Verlustrate)*(1-EXP(-Verlustrate*Utilisateur!$B$25))  * EXP(-Verlustrate*(B243-Utilisateur!$B$25)), "")</f>
        <v>77.626345568119589</v>
      </c>
      <c r="E243">
        <f t="shared" si="34"/>
        <v>77.626345568119589</v>
      </c>
      <c r="F243">
        <f t="shared" si="26"/>
        <v>1547.1324869019847</v>
      </c>
      <c r="G243">
        <f t="shared" si="27"/>
        <v>3094.2649738039695</v>
      </c>
      <c r="H243">
        <f t="shared" si="28"/>
        <v>9282.7949214119089</v>
      </c>
      <c r="I243">
        <f t="shared" si="32"/>
        <v>192</v>
      </c>
      <c r="J243">
        <f>IF(B242&lt;Utilisateur!$B$25, C243+C$32/(INTERZONALFLOW)*(1-EXP(-INTERZONALFLOW/NFVOL*B243)),D243)</f>
        <v>77.626345568119589</v>
      </c>
      <c r="K243">
        <f t="shared" si="29"/>
        <v>1704.1071805489241</v>
      </c>
      <c r="L243">
        <f t="shared" si="30"/>
        <v>3408.2143610978483</v>
      </c>
      <c r="M243">
        <f t="shared" si="31"/>
        <v>10224.643083293548</v>
      </c>
      <c r="N243">
        <f t="shared" si="33"/>
        <v>192</v>
      </c>
    </row>
    <row r="244" spans="2:14" x14ac:dyDescent="0.2">
      <c r="B244">
        <f t="shared" si="25"/>
        <v>193</v>
      </c>
      <c r="C244" t="str">
        <f>IF(B243&lt;Utilisateur!$B$25, Quellstärke/(Volumen*Verlustrate)*(1-EXP(-Verlustrate*B244)),"")</f>
        <v/>
      </c>
      <c r="D244">
        <f>IF(B244&gt;Utilisateur!$B$25, Quellstärke/(Volumen*Verlustrate)*(1-EXP(-Verlustrate*Utilisateur!$B$25))  * EXP(-Verlustrate*(B244-Utilisateur!$B$25)), "")</f>
        <v>75.545715599422962</v>
      </c>
      <c r="E244">
        <f t="shared" si="34"/>
        <v>75.545715599422962</v>
      </c>
      <c r="F244">
        <f t="shared" si="26"/>
        <v>1547.6990797689805</v>
      </c>
      <c r="G244">
        <f t="shared" si="27"/>
        <v>3095.398159537961</v>
      </c>
      <c r="H244">
        <f t="shared" si="28"/>
        <v>9286.1944786138829</v>
      </c>
      <c r="I244">
        <f t="shared" si="32"/>
        <v>193</v>
      </c>
      <c r="J244">
        <f>IF(B243&lt;Utilisateur!$B$25, C244+C$32/(INTERZONALFLOW)*(1-EXP(-INTERZONALFLOW/NFVOL*B244)),D244)</f>
        <v>75.545715599422962</v>
      </c>
      <c r="K244">
        <f t="shared" si="29"/>
        <v>1704.6737734159199</v>
      </c>
      <c r="L244">
        <f t="shared" si="30"/>
        <v>3409.3475468318397</v>
      </c>
      <c r="M244">
        <f t="shared" si="31"/>
        <v>10228.042640495521</v>
      </c>
      <c r="N244">
        <f t="shared" si="33"/>
        <v>193</v>
      </c>
    </row>
    <row r="245" spans="2:14" x14ac:dyDescent="0.2">
      <c r="B245">
        <f t="shared" ref="B245:B308" si="35">B244+1</f>
        <v>194</v>
      </c>
      <c r="C245" t="str">
        <f>IF(B244&lt;Utilisateur!$B$25, Quellstärke/(Volumen*Verlustrate)*(1-EXP(-Verlustrate*B245)),"")</f>
        <v/>
      </c>
      <c r="D245">
        <f>IF(B245&gt;Utilisateur!$B$25, Quellstärke/(Volumen*Verlustrate)*(1-EXP(-Verlustrate*Utilisateur!$B$25))  * EXP(-Verlustrate*(B245-Utilisateur!$B$25)), "")</f>
        <v>73.520853051374033</v>
      </c>
      <c r="E245">
        <f t="shared" si="34"/>
        <v>73.520853051374033</v>
      </c>
      <c r="F245">
        <f t="shared" ref="F245:F308" si="36">$E245*$E$25+F244</f>
        <v>1548.2504861668658</v>
      </c>
      <c r="G245">
        <f t="shared" ref="G245:G308" si="37">$E245*$E$26+G244</f>
        <v>3096.5009723337316</v>
      </c>
      <c r="H245">
        <f t="shared" ref="H245:H308" si="38">$E245*$E$27+H244</f>
        <v>9289.5029170011949</v>
      </c>
      <c r="I245">
        <f t="shared" si="32"/>
        <v>194</v>
      </c>
      <c r="J245">
        <f>IF(B244&lt;Utilisateur!$B$25, C245+C$32/(INTERZONALFLOW)*(1-EXP(-INTERZONALFLOW/NFVOL*B245)),D245)</f>
        <v>73.520853051374033</v>
      </c>
      <c r="K245">
        <f t="shared" ref="K245:K308" si="39">$J245*$E$25+K244</f>
        <v>1705.2251798138052</v>
      </c>
      <c r="L245">
        <f t="shared" ref="L245:L308" si="40">$J245*$E$26+L244</f>
        <v>3410.4503596276104</v>
      </c>
      <c r="M245">
        <f t="shared" ref="M245:M308" si="41">$J245*$E$27+M244</f>
        <v>10231.351078882833</v>
      </c>
      <c r="N245">
        <f t="shared" si="33"/>
        <v>194</v>
      </c>
    </row>
    <row r="246" spans="2:14" x14ac:dyDescent="0.2">
      <c r="B246">
        <f t="shared" si="35"/>
        <v>195</v>
      </c>
      <c r="C246" t="str">
        <f>IF(B245&lt;Utilisateur!$B$25, Quellstärke/(Volumen*Verlustrate)*(1-EXP(-Verlustrate*B246)),"")</f>
        <v/>
      </c>
      <c r="D246">
        <f>IF(B246&gt;Utilisateur!$B$25, Quellstärke/(Volumen*Verlustrate)*(1-EXP(-Verlustrate*Utilisateur!$B$25))  * EXP(-Verlustrate*(B246-Utilisateur!$B$25)), "")</f>
        <v>71.5502631818742</v>
      </c>
      <c r="E246">
        <f t="shared" si="34"/>
        <v>71.5502631818742</v>
      </c>
      <c r="F246">
        <f t="shared" si="36"/>
        <v>1548.7871131407298</v>
      </c>
      <c r="G246">
        <f t="shared" si="37"/>
        <v>3097.5742262814597</v>
      </c>
      <c r="H246">
        <f t="shared" si="38"/>
        <v>9292.7226788443786</v>
      </c>
      <c r="I246">
        <f t="shared" si="32"/>
        <v>195</v>
      </c>
      <c r="J246">
        <f>IF(B245&lt;Utilisateur!$B$25, C246+C$32/(INTERZONALFLOW)*(1-EXP(-INTERZONALFLOW/NFVOL*B246)),D246)</f>
        <v>71.5502631818742</v>
      </c>
      <c r="K246">
        <f t="shared" si="39"/>
        <v>1705.7618067876692</v>
      </c>
      <c r="L246">
        <f t="shared" si="40"/>
        <v>3411.5236135753385</v>
      </c>
      <c r="M246">
        <f t="shared" si="41"/>
        <v>10234.570840726017</v>
      </c>
      <c r="N246">
        <f t="shared" si="33"/>
        <v>195</v>
      </c>
    </row>
    <row r="247" spans="2:14" x14ac:dyDescent="0.2">
      <c r="B247">
        <f t="shared" si="35"/>
        <v>196</v>
      </c>
      <c r="C247" t="str">
        <f>IF(B246&lt;Utilisateur!$B$25, Quellstärke/(Volumen*Verlustrate)*(1-EXP(-Verlustrate*B247)),"")</f>
        <v/>
      </c>
      <c r="D247">
        <f>IF(B247&gt;Utilisateur!$B$25, Quellstärke/(Volumen*Verlustrate)*(1-EXP(-Verlustrate*Utilisateur!$B$25))  * EXP(-Verlustrate*(B247-Utilisateur!$B$25)), "")</f>
        <v>69.632491312609758</v>
      </c>
      <c r="E247">
        <f t="shared" si="34"/>
        <v>69.632491312609758</v>
      </c>
      <c r="F247">
        <f t="shared" si="36"/>
        <v>1549.3093568255745</v>
      </c>
      <c r="G247">
        <f t="shared" si="37"/>
        <v>3098.6187136511489</v>
      </c>
      <c r="H247">
        <f t="shared" si="38"/>
        <v>9295.8561409534468</v>
      </c>
      <c r="I247">
        <f t="shared" si="32"/>
        <v>196</v>
      </c>
      <c r="J247">
        <f>IF(B246&lt;Utilisateur!$B$25, C247+C$32/(INTERZONALFLOW)*(1-EXP(-INTERZONALFLOW/NFVOL*B247)),D247)</f>
        <v>69.632491312609758</v>
      </c>
      <c r="K247">
        <f t="shared" si="39"/>
        <v>1706.2840504725139</v>
      </c>
      <c r="L247">
        <f t="shared" si="40"/>
        <v>3412.5681009450277</v>
      </c>
      <c r="M247">
        <f t="shared" si="41"/>
        <v>10237.704302835085</v>
      </c>
      <c r="N247">
        <f t="shared" si="33"/>
        <v>196</v>
      </c>
    </row>
    <row r="248" spans="2:14" x14ac:dyDescent="0.2">
      <c r="B248">
        <f t="shared" si="35"/>
        <v>197</v>
      </c>
      <c r="C248" t="str">
        <f>IF(B247&lt;Utilisateur!$B$25, Quellstärke/(Volumen*Verlustrate)*(1-EXP(-Verlustrate*B248)),"")</f>
        <v/>
      </c>
      <c r="D248">
        <f>IF(B248&gt;Utilisateur!$B$25, Quellstärke/(Volumen*Verlustrate)*(1-EXP(-Verlustrate*Utilisateur!$B$25))  * EXP(-Verlustrate*(B248-Utilisateur!$B$25)), "")</f>
        <v>67.766121755216574</v>
      </c>
      <c r="E248">
        <f t="shared" si="34"/>
        <v>67.766121755216574</v>
      </c>
      <c r="F248">
        <f t="shared" si="36"/>
        <v>1549.8176027387385</v>
      </c>
      <c r="G248">
        <f t="shared" si="37"/>
        <v>3099.635205477477</v>
      </c>
      <c r="H248">
        <f t="shared" si="38"/>
        <v>9298.905616432432</v>
      </c>
      <c r="I248">
        <f t="shared" ref="I248:I311" si="42">B248</f>
        <v>197</v>
      </c>
      <c r="J248">
        <f>IF(B247&lt;Utilisateur!$B$25, C248+C$32/(INTERZONALFLOW)*(1-EXP(-INTERZONALFLOW/NFVOL*B248)),D248)</f>
        <v>67.766121755216574</v>
      </c>
      <c r="K248">
        <f t="shared" si="39"/>
        <v>1706.7922963856779</v>
      </c>
      <c r="L248">
        <f t="shared" si="40"/>
        <v>3413.5845927713558</v>
      </c>
      <c r="M248">
        <f t="shared" si="41"/>
        <v>10240.753778314071</v>
      </c>
      <c r="N248">
        <f t="shared" si="33"/>
        <v>197</v>
      </c>
    </row>
    <row r="249" spans="2:14" x14ac:dyDescent="0.2">
      <c r="B249">
        <f t="shared" si="35"/>
        <v>198</v>
      </c>
      <c r="C249" t="str">
        <f>IF(B248&lt;Utilisateur!$B$25, Quellstärke/(Volumen*Verlustrate)*(1-EXP(-Verlustrate*B249)),"")</f>
        <v/>
      </c>
      <c r="D249">
        <f>IF(B249&gt;Utilisateur!$B$25, Quellstärke/(Volumen*Verlustrate)*(1-EXP(-Verlustrate*Utilisateur!$B$25))  * EXP(-Verlustrate*(B249-Utilisateur!$B$25)), "")</f>
        <v>65.949776766226748</v>
      </c>
      <c r="E249">
        <f t="shared" si="34"/>
        <v>65.949776766226748</v>
      </c>
      <c r="F249">
        <f t="shared" si="36"/>
        <v>1550.3122260644852</v>
      </c>
      <c r="G249">
        <f t="shared" si="37"/>
        <v>3100.6244521289705</v>
      </c>
      <c r="H249">
        <f t="shared" si="38"/>
        <v>9301.8733563869118</v>
      </c>
      <c r="I249">
        <f t="shared" si="42"/>
        <v>198</v>
      </c>
      <c r="J249">
        <f>IF(B248&lt;Utilisateur!$B$25, C249+C$32/(INTERZONALFLOW)*(1-EXP(-INTERZONALFLOW/NFVOL*B249)),D249)</f>
        <v>65.949776766226748</v>
      </c>
      <c r="K249">
        <f t="shared" si="39"/>
        <v>1707.2869197114246</v>
      </c>
      <c r="L249">
        <f t="shared" si="40"/>
        <v>3414.5738394228492</v>
      </c>
      <c r="M249">
        <f t="shared" si="41"/>
        <v>10243.72151826855</v>
      </c>
      <c r="N249">
        <f t="shared" si="33"/>
        <v>198</v>
      </c>
    </row>
    <row r="250" spans="2:14" x14ac:dyDescent="0.2">
      <c r="B250">
        <f t="shared" si="35"/>
        <v>199</v>
      </c>
      <c r="C250" t="str">
        <f>IF(B249&lt;Utilisateur!$B$25, Quellstärke/(Volumen*Verlustrate)*(1-EXP(-Verlustrate*B250)),"")</f>
        <v/>
      </c>
      <c r="D250">
        <f>IF(B250&gt;Utilisateur!$B$25, Quellstärke/(Volumen*Verlustrate)*(1-EXP(-Verlustrate*Utilisateur!$B$25))  * EXP(-Verlustrate*(B250-Utilisateur!$B$25)), "")</f>
        <v>64.182115530026323</v>
      </c>
      <c r="E250">
        <f t="shared" si="34"/>
        <v>64.182115530026323</v>
      </c>
      <c r="F250">
        <f t="shared" si="36"/>
        <v>1550.7935919309605</v>
      </c>
      <c r="G250">
        <f t="shared" si="37"/>
        <v>3101.5871838619209</v>
      </c>
      <c r="H250">
        <f t="shared" si="38"/>
        <v>9304.7615515857633</v>
      </c>
      <c r="I250">
        <f t="shared" si="42"/>
        <v>199</v>
      </c>
      <c r="J250">
        <f>IF(B249&lt;Utilisateur!$B$25, C250+C$32/(INTERZONALFLOW)*(1-EXP(-INTERZONALFLOW/NFVOL*B250)),D250)</f>
        <v>64.182115530026323</v>
      </c>
      <c r="K250">
        <f t="shared" si="39"/>
        <v>1707.7682855778999</v>
      </c>
      <c r="L250">
        <f t="shared" si="40"/>
        <v>3415.5365711557997</v>
      </c>
      <c r="M250">
        <f t="shared" si="41"/>
        <v>10246.609713467402</v>
      </c>
      <c r="N250">
        <f t="shared" ref="N250:N313" si="43">B250</f>
        <v>199</v>
      </c>
    </row>
    <row r="251" spans="2:14" x14ac:dyDescent="0.2">
      <c r="B251">
        <f t="shared" si="35"/>
        <v>200</v>
      </c>
      <c r="C251" t="str">
        <f>IF(B250&lt;Utilisateur!$B$25, Quellstärke/(Volumen*Verlustrate)*(1-EXP(-Verlustrate*B251)),"")</f>
        <v/>
      </c>
      <c r="D251">
        <f>IF(B251&gt;Utilisateur!$B$25, Quellstärke/(Volumen*Verlustrate)*(1-EXP(-Verlustrate*Utilisateur!$B$25))  * EXP(-Verlustrate*(B251-Utilisateur!$B$25)), "")</f>
        <v>62.461833169072762</v>
      </c>
      <c r="E251">
        <f t="shared" si="34"/>
        <v>62.461833169072762</v>
      </c>
      <c r="F251">
        <f t="shared" si="36"/>
        <v>1551.2620556797285</v>
      </c>
      <c r="G251">
        <f t="shared" si="37"/>
        <v>3102.524111359457</v>
      </c>
      <c r="H251">
        <f t="shared" si="38"/>
        <v>9307.5723340783716</v>
      </c>
      <c r="I251">
        <f t="shared" si="42"/>
        <v>200</v>
      </c>
      <c r="J251">
        <f>IF(B250&lt;Utilisateur!$B$25, C251+C$32/(INTERZONALFLOW)*(1-EXP(-INTERZONALFLOW/NFVOL*B251)),D251)</f>
        <v>62.461833169072762</v>
      </c>
      <c r="K251">
        <f t="shared" si="39"/>
        <v>1708.2367493266679</v>
      </c>
      <c r="L251">
        <f t="shared" si="40"/>
        <v>3416.4734986533358</v>
      </c>
      <c r="M251">
        <f t="shared" si="41"/>
        <v>10249.42049596001</v>
      </c>
      <c r="N251">
        <f t="shared" si="43"/>
        <v>200</v>
      </c>
    </row>
    <row r="252" spans="2:14" x14ac:dyDescent="0.2">
      <c r="B252">
        <f t="shared" si="35"/>
        <v>201</v>
      </c>
      <c r="C252" t="str">
        <f>IF(B251&lt;Utilisateur!$B$25, Quellstärke/(Volumen*Verlustrate)*(1-EXP(-Verlustrate*B252)),"")</f>
        <v/>
      </c>
      <c r="D252">
        <f>IF(B252&gt;Utilisateur!$B$25, Quellstärke/(Volumen*Verlustrate)*(1-EXP(-Verlustrate*Utilisateur!$B$25))  * EXP(-Verlustrate*(B252-Utilisateur!$B$25)), "")</f>
        <v>60.787659780641683</v>
      </c>
      <c r="E252">
        <f t="shared" si="34"/>
        <v>60.787659780641683</v>
      </c>
      <c r="F252">
        <f t="shared" si="36"/>
        <v>1551.7179631280833</v>
      </c>
      <c r="G252">
        <f t="shared" si="37"/>
        <v>3103.4359262561666</v>
      </c>
      <c r="H252">
        <f t="shared" si="38"/>
        <v>9310.3077787684997</v>
      </c>
      <c r="I252">
        <f t="shared" si="42"/>
        <v>201</v>
      </c>
      <c r="J252">
        <f>IF(B251&lt;Utilisateur!$B$25, C252+C$32/(INTERZONALFLOW)*(1-EXP(-INTERZONALFLOW/NFVOL*B252)),D252)</f>
        <v>60.787659780641683</v>
      </c>
      <c r="K252">
        <f t="shared" si="39"/>
        <v>1708.6926567750227</v>
      </c>
      <c r="L252">
        <f t="shared" si="40"/>
        <v>3417.3853135500453</v>
      </c>
      <c r="M252">
        <f t="shared" si="41"/>
        <v>10252.155940650138</v>
      </c>
      <c r="N252">
        <f t="shared" si="43"/>
        <v>201</v>
      </c>
    </row>
    <row r="253" spans="2:14" x14ac:dyDescent="0.2">
      <c r="B253">
        <f t="shared" si="35"/>
        <v>202</v>
      </c>
      <c r="C253" t="str">
        <f>IF(B252&lt;Utilisateur!$B$25, Quellstärke/(Volumen*Verlustrate)*(1-EXP(-Verlustrate*B253)),"")</f>
        <v/>
      </c>
      <c r="D253">
        <f>IF(B253&gt;Utilisateur!$B$25, Quellstärke/(Volumen*Verlustrate)*(1-EXP(-Verlustrate*Utilisateur!$B$25))  * EXP(-Verlustrate*(B253-Utilisateur!$B$25)), "")</f>
        <v>59.158359499391807</v>
      </c>
      <c r="E253">
        <f t="shared" si="34"/>
        <v>59.158359499391807</v>
      </c>
      <c r="F253">
        <f t="shared" si="36"/>
        <v>1552.1616508243287</v>
      </c>
      <c r="G253">
        <f t="shared" si="37"/>
        <v>3104.3233016486574</v>
      </c>
      <c r="H253">
        <f t="shared" si="38"/>
        <v>9312.9699049459723</v>
      </c>
      <c r="I253">
        <f t="shared" si="42"/>
        <v>202</v>
      </c>
      <c r="J253">
        <f>IF(B252&lt;Utilisateur!$B$25, C253+C$32/(INTERZONALFLOW)*(1-EXP(-INTERZONALFLOW/NFVOL*B253)),D253)</f>
        <v>59.158359499391807</v>
      </c>
      <c r="K253">
        <f t="shared" si="39"/>
        <v>1709.1363444712681</v>
      </c>
      <c r="L253">
        <f t="shared" si="40"/>
        <v>3418.2726889425362</v>
      </c>
      <c r="M253">
        <f t="shared" si="41"/>
        <v>10254.818066827611</v>
      </c>
      <c r="N253">
        <f t="shared" si="43"/>
        <v>202</v>
      </c>
    </row>
    <row r="254" spans="2:14" x14ac:dyDescent="0.2">
      <c r="B254">
        <f t="shared" si="35"/>
        <v>203</v>
      </c>
      <c r="C254" t="str">
        <f>IF(B253&lt;Utilisateur!$B$25, Quellstärke/(Volumen*Verlustrate)*(1-EXP(-Verlustrate*B254)),"")</f>
        <v/>
      </c>
      <c r="D254">
        <f>IF(B254&gt;Utilisateur!$B$25, Quellstärke/(Volumen*Verlustrate)*(1-EXP(-Verlustrate*Utilisateur!$B$25))  * EXP(-Verlustrate*(B254-Utilisateur!$B$25)), "")</f>
        <v>57.572729585056216</v>
      </c>
      <c r="E254">
        <f t="shared" si="34"/>
        <v>57.572729585056216</v>
      </c>
      <c r="F254">
        <f t="shared" si="36"/>
        <v>1552.5934462962166</v>
      </c>
      <c r="G254">
        <f t="shared" si="37"/>
        <v>3105.1868925924332</v>
      </c>
      <c r="H254">
        <f t="shared" si="38"/>
        <v>9315.5606777772991</v>
      </c>
      <c r="I254">
        <f t="shared" si="42"/>
        <v>203</v>
      </c>
      <c r="J254">
        <f>IF(B253&lt;Utilisateur!$B$25, C254+C$32/(INTERZONALFLOW)*(1-EXP(-INTERZONALFLOW/NFVOL*B254)),D254)</f>
        <v>57.572729585056216</v>
      </c>
      <c r="K254">
        <f t="shared" si="39"/>
        <v>1709.568139943156</v>
      </c>
      <c r="L254">
        <f t="shared" si="40"/>
        <v>3419.136279886312</v>
      </c>
      <c r="M254">
        <f t="shared" si="41"/>
        <v>10257.408839658938</v>
      </c>
      <c r="N254">
        <f t="shared" si="43"/>
        <v>203</v>
      </c>
    </row>
    <row r="255" spans="2:14" x14ac:dyDescent="0.2">
      <c r="B255">
        <f t="shared" si="35"/>
        <v>204</v>
      </c>
      <c r="C255" t="str">
        <f>IF(B254&lt;Utilisateur!$B$25, Quellstärke/(Volumen*Verlustrate)*(1-EXP(-Verlustrate*B255)),"")</f>
        <v/>
      </c>
      <c r="D255">
        <f>IF(B255&gt;Utilisateur!$B$25, Quellstärke/(Volumen*Verlustrate)*(1-EXP(-Verlustrate*Utilisateur!$B$25))  * EXP(-Verlustrate*(B255-Utilisateur!$B$25)), "")</f>
        <v>56.029599534586211</v>
      </c>
      <c r="E255">
        <f t="shared" si="34"/>
        <v>56.029599534586211</v>
      </c>
      <c r="F255">
        <f t="shared" si="36"/>
        <v>1553.0136682927259</v>
      </c>
      <c r="G255">
        <f t="shared" si="37"/>
        <v>3106.0273365854518</v>
      </c>
      <c r="H255">
        <f t="shared" si="38"/>
        <v>9318.0820097563555</v>
      </c>
      <c r="I255">
        <f t="shared" si="42"/>
        <v>204</v>
      </c>
      <c r="J255">
        <f>IF(B254&lt;Utilisateur!$B$25, C255+C$32/(INTERZONALFLOW)*(1-EXP(-INTERZONALFLOW/NFVOL*B255)),D255)</f>
        <v>56.029599534586211</v>
      </c>
      <c r="K255">
        <f t="shared" si="39"/>
        <v>1709.9883619396653</v>
      </c>
      <c r="L255">
        <f t="shared" si="40"/>
        <v>3419.9767238793306</v>
      </c>
      <c r="M255">
        <f t="shared" si="41"/>
        <v>10259.930171637994</v>
      </c>
      <c r="N255">
        <f t="shared" si="43"/>
        <v>204</v>
      </c>
    </row>
    <row r="256" spans="2:14" x14ac:dyDescent="0.2">
      <c r="B256">
        <f t="shared" si="35"/>
        <v>205</v>
      </c>
      <c r="C256" t="str">
        <f>IF(B255&lt;Utilisateur!$B$25, Quellstärke/(Volumen*Verlustrate)*(1-EXP(-Verlustrate*B256)),"")</f>
        <v/>
      </c>
      <c r="D256">
        <f>IF(B256&gt;Utilisateur!$B$25, Quellstärke/(Volumen*Verlustrate)*(1-EXP(-Verlustrate*Utilisateur!$B$25))  * EXP(-Verlustrate*(B256-Utilisateur!$B$25)), "")</f>
        <v>54.527830218092632</v>
      </c>
      <c r="E256">
        <f t="shared" si="34"/>
        <v>54.527830218092632</v>
      </c>
      <c r="F256">
        <f t="shared" si="36"/>
        <v>1553.4226270193617</v>
      </c>
      <c r="G256">
        <f t="shared" si="37"/>
        <v>3106.8452540387234</v>
      </c>
      <c r="H256">
        <f t="shared" si="38"/>
        <v>9320.5357621161693</v>
      </c>
      <c r="I256">
        <f t="shared" si="42"/>
        <v>205</v>
      </c>
      <c r="J256">
        <f>IF(B255&lt;Utilisateur!$B$25, C256+C$32/(INTERZONALFLOW)*(1-EXP(-INTERZONALFLOW/NFVOL*B256)),D256)</f>
        <v>54.527830218092632</v>
      </c>
      <c r="K256">
        <f t="shared" si="39"/>
        <v>1710.3973206663011</v>
      </c>
      <c r="L256">
        <f t="shared" si="40"/>
        <v>3420.7946413326022</v>
      </c>
      <c r="M256">
        <f t="shared" si="41"/>
        <v>10262.383923997808</v>
      </c>
      <c r="N256">
        <f t="shared" si="43"/>
        <v>205</v>
      </c>
    </row>
    <row r="257" spans="2:14" x14ac:dyDescent="0.2">
      <c r="B257">
        <f t="shared" si="35"/>
        <v>206</v>
      </c>
      <c r="C257" t="str">
        <f>IF(B256&lt;Utilisateur!$B$25, Quellstärke/(Volumen*Verlustrate)*(1-EXP(-Verlustrate*B257)),"")</f>
        <v/>
      </c>
      <c r="D257">
        <f>IF(B257&gt;Utilisateur!$B$25, Quellstärke/(Volumen*Verlustrate)*(1-EXP(-Verlustrate*Utilisateur!$B$25))  * EXP(-Verlustrate*(B257-Utilisateur!$B$25)), "")</f>
        <v>53.066313037946529</v>
      </c>
      <c r="E257">
        <f t="shared" si="34"/>
        <v>53.066313037946529</v>
      </c>
      <c r="F257">
        <f t="shared" si="36"/>
        <v>1553.8206243671464</v>
      </c>
      <c r="G257">
        <f t="shared" si="37"/>
        <v>3107.6412487342927</v>
      </c>
      <c r="H257">
        <f t="shared" si="38"/>
        <v>9322.9237462028777</v>
      </c>
      <c r="I257">
        <f t="shared" si="42"/>
        <v>206</v>
      </c>
      <c r="J257">
        <f>IF(B256&lt;Utilisateur!$B$25, C257+C$32/(INTERZONALFLOW)*(1-EXP(-INTERZONALFLOW/NFVOL*B257)),D257)</f>
        <v>53.066313037946529</v>
      </c>
      <c r="K257">
        <f t="shared" si="39"/>
        <v>1710.7953180140858</v>
      </c>
      <c r="L257">
        <f t="shared" si="40"/>
        <v>3421.5906360281715</v>
      </c>
      <c r="M257">
        <f t="shared" si="41"/>
        <v>10264.771908084516</v>
      </c>
      <c r="N257">
        <f t="shared" si="43"/>
        <v>206</v>
      </c>
    </row>
    <row r="258" spans="2:14" x14ac:dyDescent="0.2">
      <c r="B258">
        <f t="shared" si="35"/>
        <v>207</v>
      </c>
      <c r="C258" t="str">
        <f>IF(B257&lt;Utilisateur!$B$25, Quellstärke/(Volumen*Verlustrate)*(1-EXP(-Verlustrate*B258)),"")</f>
        <v/>
      </c>
      <c r="D258">
        <f>IF(B258&gt;Utilisateur!$B$25, Quellstärke/(Volumen*Verlustrate)*(1-EXP(-Verlustrate*Utilisateur!$B$25))  * EXP(-Verlustrate*(B258-Utilisateur!$B$25)), "")</f>
        <v>51.643969110418759</v>
      </c>
      <c r="E258">
        <f t="shared" si="34"/>
        <v>51.643969110418759</v>
      </c>
      <c r="F258">
        <f t="shared" si="36"/>
        <v>1554.2079541354744</v>
      </c>
      <c r="G258">
        <f t="shared" si="37"/>
        <v>3108.4159082709489</v>
      </c>
      <c r="H258">
        <f t="shared" si="38"/>
        <v>9325.2477248128471</v>
      </c>
      <c r="I258">
        <f t="shared" si="42"/>
        <v>207</v>
      </c>
      <c r="J258">
        <f>IF(B257&lt;Utilisateur!$B$25, C258+C$32/(INTERZONALFLOW)*(1-EXP(-INTERZONALFLOW/NFVOL*B258)),D258)</f>
        <v>51.643969110418759</v>
      </c>
      <c r="K258">
        <f t="shared" si="39"/>
        <v>1711.1826477824138</v>
      </c>
      <c r="L258">
        <f t="shared" si="40"/>
        <v>3422.3652955648276</v>
      </c>
      <c r="M258">
        <f t="shared" si="41"/>
        <v>10267.095886694486</v>
      </c>
      <c r="N258">
        <f t="shared" si="43"/>
        <v>207</v>
      </c>
    </row>
    <row r="259" spans="2:14" x14ac:dyDescent="0.2">
      <c r="B259">
        <f t="shared" si="35"/>
        <v>208</v>
      </c>
      <c r="C259" t="str">
        <f>IF(B258&lt;Utilisateur!$B$25, Quellstärke/(Volumen*Verlustrate)*(1-EXP(-Verlustrate*B259)),"")</f>
        <v/>
      </c>
      <c r="D259">
        <f>IF(B259&gt;Utilisateur!$B$25, Quellstärke/(Volumen*Verlustrate)*(1-EXP(-Verlustrate*Utilisateur!$B$25))  * EXP(-Verlustrate*(B259-Utilisateur!$B$25)), "")</f>
        <v>50.259748469254006</v>
      </c>
      <c r="E259">
        <f t="shared" si="34"/>
        <v>50.259748469254006</v>
      </c>
      <c r="F259">
        <f t="shared" si="36"/>
        <v>1554.5849022489938</v>
      </c>
      <c r="G259">
        <f t="shared" si="37"/>
        <v>3109.1698044979876</v>
      </c>
      <c r="H259">
        <f t="shared" si="38"/>
        <v>9327.5094134939627</v>
      </c>
      <c r="I259">
        <f t="shared" si="42"/>
        <v>208</v>
      </c>
      <c r="J259">
        <f>IF(B258&lt;Utilisateur!$B$25, C259+C$32/(INTERZONALFLOW)*(1-EXP(-INTERZONALFLOW/NFVOL*B259)),D259)</f>
        <v>50.259748469254006</v>
      </c>
      <c r="K259">
        <f t="shared" si="39"/>
        <v>1711.5595958959332</v>
      </c>
      <c r="L259">
        <f t="shared" si="40"/>
        <v>3423.1191917918663</v>
      </c>
      <c r="M259">
        <f t="shared" si="41"/>
        <v>10269.357575375601</v>
      </c>
      <c r="N259">
        <f t="shared" si="43"/>
        <v>208</v>
      </c>
    </row>
    <row r="260" spans="2:14" x14ac:dyDescent="0.2">
      <c r="B260">
        <f t="shared" si="35"/>
        <v>209</v>
      </c>
      <c r="C260" t="str">
        <f>IF(B259&lt;Utilisateur!$B$25, Quellstärke/(Volumen*Verlustrate)*(1-EXP(-Verlustrate*B260)),"")</f>
        <v/>
      </c>
      <c r="D260">
        <f>IF(B260&gt;Utilisateur!$B$25, Quellstärke/(Volumen*Verlustrate)*(1-EXP(-Verlustrate*Utilisateur!$B$25))  * EXP(-Verlustrate*(B260-Utilisateur!$B$25)), "")</f>
        <v>48.912629290591667</v>
      </c>
      <c r="E260">
        <f t="shared" si="34"/>
        <v>48.912629290591667</v>
      </c>
      <c r="F260">
        <f t="shared" si="36"/>
        <v>1554.9517469686732</v>
      </c>
      <c r="G260">
        <f t="shared" si="37"/>
        <v>3109.9034939373464</v>
      </c>
      <c r="H260">
        <f t="shared" si="38"/>
        <v>9329.7104818120388</v>
      </c>
      <c r="I260">
        <f t="shared" si="42"/>
        <v>209</v>
      </c>
      <c r="J260">
        <f>IF(B259&lt;Utilisateur!$B$25, C260+C$32/(INTERZONALFLOW)*(1-EXP(-INTERZONALFLOW/NFVOL*B260)),D260)</f>
        <v>48.912629290591667</v>
      </c>
      <c r="K260">
        <f t="shared" si="39"/>
        <v>1711.9264406156126</v>
      </c>
      <c r="L260">
        <f t="shared" si="40"/>
        <v>3423.8528812312252</v>
      </c>
      <c r="M260">
        <f t="shared" si="41"/>
        <v>10271.558643693677</v>
      </c>
      <c r="N260">
        <f t="shared" si="43"/>
        <v>209</v>
      </c>
    </row>
    <row r="261" spans="2:14" x14ac:dyDescent="0.2">
      <c r="B261">
        <f t="shared" si="35"/>
        <v>210</v>
      </c>
      <c r="C261" t="str">
        <f>IF(B260&lt;Utilisateur!$B$25, Quellstärke/(Volumen*Verlustrate)*(1-EXP(-Verlustrate*B261)),"")</f>
        <v/>
      </c>
      <c r="D261">
        <f>IF(B261&gt;Utilisateur!$B$25, Quellstärke/(Volumen*Verlustrate)*(1-EXP(-Verlustrate*Utilisateur!$B$25))  * EXP(-Verlustrate*(B261-Utilisateur!$B$25)), "")</f>
        <v>47.601617138661275</v>
      </c>
      <c r="E261">
        <f t="shared" si="34"/>
        <v>47.601617138661275</v>
      </c>
      <c r="F261">
        <f t="shared" si="36"/>
        <v>1555.3087590972132</v>
      </c>
      <c r="G261">
        <f t="shared" si="37"/>
        <v>3110.6175181944263</v>
      </c>
      <c r="H261">
        <f t="shared" si="38"/>
        <v>9331.8525545832781</v>
      </c>
      <c r="I261">
        <f t="shared" si="42"/>
        <v>210</v>
      </c>
      <c r="J261">
        <f>IF(B260&lt;Utilisateur!$B$25, C261+C$32/(INTERZONALFLOW)*(1-EXP(-INTERZONALFLOW/NFVOL*B261)),D261)</f>
        <v>47.601617138661275</v>
      </c>
      <c r="K261">
        <f t="shared" si="39"/>
        <v>1712.2834527441526</v>
      </c>
      <c r="L261">
        <f t="shared" si="40"/>
        <v>3424.5669054883051</v>
      </c>
      <c r="M261">
        <f t="shared" si="41"/>
        <v>10273.700716464917</v>
      </c>
      <c r="N261">
        <f t="shared" si="43"/>
        <v>210</v>
      </c>
    </row>
    <row r="262" spans="2:14" x14ac:dyDescent="0.2">
      <c r="B262">
        <f t="shared" si="35"/>
        <v>211</v>
      </c>
      <c r="C262" t="str">
        <f>IF(B261&lt;Utilisateur!$B$25, Quellstärke/(Volumen*Verlustrate)*(1-EXP(-Verlustrate*B262)),"")</f>
        <v/>
      </c>
      <c r="D262">
        <f>IF(B262&gt;Utilisateur!$B$25, Quellstärke/(Volumen*Verlustrate)*(1-EXP(-Verlustrate*Utilisateur!$B$25))  * EXP(-Verlustrate*(B262-Utilisateur!$B$25)), "")</f>
        <v>46.325744231695566</v>
      </c>
      <c r="E262">
        <f t="shared" ref="E262:E325" si="44">IF(ISNUMBER(C262),C262)+IF((ISNUMBER(D262)),D262)</f>
        <v>46.325744231695566</v>
      </c>
      <c r="F262">
        <f t="shared" si="36"/>
        <v>1555.6562021789509</v>
      </c>
      <c r="G262">
        <f t="shared" si="37"/>
        <v>3111.3124043579019</v>
      </c>
      <c r="H262">
        <f t="shared" si="38"/>
        <v>9333.9372130737047</v>
      </c>
      <c r="I262">
        <f t="shared" si="42"/>
        <v>211</v>
      </c>
      <c r="J262">
        <f>IF(B261&lt;Utilisateur!$B$25, C262+C$32/(INTERZONALFLOW)*(1-EXP(-INTERZONALFLOW/NFVOL*B262)),D262)</f>
        <v>46.325744231695566</v>
      </c>
      <c r="K262">
        <f t="shared" si="39"/>
        <v>1712.6308958258903</v>
      </c>
      <c r="L262">
        <f t="shared" si="40"/>
        <v>3425.2617916517806</v>
      </c>
      <c r="M262">
        <f t="shared" si="41"/>
        <v>10275.785374955343</v>
      </c>
      <c r="N262">
        <f t="shared" si="43"/>
        <v>211</v>
      </c>
    </row>
    <row r="263" spans="2:14" x14ac:dyDescent="0.2">
      <c r="B263">
        <f t="shared" si="35"/>
        <v>212</v>
      </c>
      <c r="C263" t="str">
        <f>IF(B262&lt;Utilisateur!$B$25, Quellstärke/(Volumen*Verlustrate)*(1-EXP(-Verlustrate*B263)),"")</f>
        <v/>
      </c>
      <c r="D263">
        <f>IF(B263&gt;Utilisateur!$B$25, Quellstärke/(Volumen*Verlustrate)*(1-EXP(-Verlustrate*Utilisateur!$B$25))  * EXP(-Verlustrate*(B263-Utilisateur!$B$25)), "")</f>
        <v>45.084068727519508</v>
      </c>
      <c r="E263">
        <f t="shared" si="44"/>
        <v>45.084068727519508</v>
      </c>
      <c r="F263">
        <f t="shared" si="36"/>
        <v>1555.9943326944074</v>
      </c>
      <c r="G263">
        <f t="shared" si="37"/>
        <v>3111.9886653888148</v>
      </c>
      <c r="H263">
        <f t="shared" si="38"/>
        <v>9335.9659961664438</v>
      </c>
      <c r="I263">
        <f t="shared" si="42"/>
        <v>212</v>
      </c>
      <c r="J263">
        <f>IF(B262&lt;Utilisateur!$B$25, C263+C$32/(INTERZONALFLOW)*(1-EXP(-INTERZONALFLOW/NFVOL*B263)),D263)</f>
        <v>45.084068727519508</v>
      </c>
      <c r="K263">
        <f t="shared" si="39"/>
        <v>1712.9690263413468</v>
      </c>
      <c r="L263">
        <f t="shared" si="40"/>
        <v>3425.9380526826935</v>
      </c>
      <c r="M263">
        <f t="shared" si="41"/>
        <v>10277.814158048082</v>
      </c>
      <c r="N263">
        <f t="shared" si="43"/>
        <v>212</v>
      </c>
    </row>
    <row r="264" spans="2:14" x14ac:dyDescent="0.2">
      <c r="B264">
        <f t="shared" si="35"/>
        <v>213</v>
      </c>
      <c r="C264" t="str">
        <f>IF(B263&lt;Utilisateur!$B$25, Quellstärke/(Volumen*Verlustrate)*(1-EXP(-Verlustrate*B264)),"")</f>
        <v/>
      </c>
      <c r="D264">
        <f>IF(B264&gt;Utilisateur!$B$25, Quellstärke/(Volumen*Verlustrate)*(1-EXP(-Verlustrate*Utilisateur!$B$25))  * EXP(-Verlustrate*(B264-Utilisateur!$B$25)), "")</f>
        <v>43.875674028287669</v>
      </c>
      <c r="E264">
        <f t="shared" si="44"/>
        <v>43.875674028287669</v>
      </c>
      <c r="F264">
        <f t="shared" si="36"/>
        <v>1556.3234002496195</v>
      </c>
      <c r="G264">
        <f t="shared" si="37"/>
        <v>3112.6468004992389</v>
      </c>
      <c r="H264">
        <f t="shared" si="38"/>
        <v>9337.9404014977172</v>
      </c>
      <c r="I264">
        <f t="shared" si="42"/>
        <v>213</v>
      </c>
      <c r="J264">
        <f>IF(B263&lt;Utilisateur!$B$25, C264+C$32/(INTERZONALFLOW)*(1-EXP(-INTERZONALFLOW/NFVOL*B264)),D264)</f>
        <v>43.875674028287669</v>
      </c>
      <c r="K264">
        <f t="shared" si="39"/>
        <v>1713.2980938965588</v>
      </c>
      <c r="L264">
        <f t="shared" si="40"/>
        <v>3426.5961877931177</v>
      </c>
      <c r="M264">
        <f t="shared" si="41"/>
        <v>10279.788563379356</v>
      </c>
      <c r="N264">
        <f t="shared" si="43"/>
        <v>213</v>
      </c>
    </row>
    <row r="265" spans="2:14" x14ac:dyDescent="0.2">
      <c r="B265">
        <f t="shared" si="35"/>
        <v>214</v>
      </c>
      <c r="C265" t="str">
        <f>IF(B264&lt;Utilisateur!$B$25, Quellstärke/(Volumen*Verlustrate)*(1-EXP(-Verlustrate*B265)),"")</f>
        <v/>
      </c>
      <c r="D265">
        <f>IF(B265&gt;Utilisateur!$B$25, Quellstärke/(Volumen*Verlustrate)*(1-EXP(-Verlustrate*Utilisateur!$B$25))  * EXP(-Verlustrate*(B265-Utilisateur!$B$25)), "")</f>
        <v>42.699668103856894</v>
      </c>
      <c r="E265">
        <f t="shared" si="44"/>
        <v>42.699668103856894</v>
      </c>
      <c r="F265">
        <f t="shared" si="36"/>
        <v>1556.6436477603984</v>
      </c>
      <c r="G265">
        <f t="shared" si="37"/>
        <v>3113.2872955207968</v>
      </c>
      <c r="H265">
        <f t="shared" si="38"/>
        <v>9339.8618865623903</v>
      </c>
      <c r="I265">
        <f t="shared" si="42"/>
        <v>214</v>
      </c>
      <c r="J265">
        <f>IF(B264&lt;Utilisateur!$B$25, C265+C$32/(INTERZONALFLOW)*(1-EXP(-INTERZONALFLOW/NFVOL*B265)),D265)</f>
        <v>42.699668103856894</v>
      </c>
      <c r="K265">
        <f t="shared" si="39"/>
        <v>1713.6183414073378</v>
      </c>
      <c r="L265">
        <f t="shared" si="40"/>
        <v>3427.2366828146755</v>
      </c>
      <c r="M265">
        <f t="shared" si="41"/>
        <v>10281.710048444029</v>
      </c>
      <c r="N265">
        <f t="shared" si="43"/>
        <v>214</v>
      </c>
    </row>
    <row r="266" spans="2:14" x14ac:dyDescent="0.2">
      <c r="B266">
        <f t="shared" si="35"/>
        <v>215</v>
      </c>
      <c r="C266" t="str">
        <f>IF(B265&lt;Utilisateur!$B$25, Quellstärke/(Volumen*Verlustrate)*(1-EXP(-Verlustrate*B266)),"")</f>
        <v/>
      </c>
      <c r="D266">
        <f>IF(B266&gt;Utilisateur!$B$25, Quellstärke/(Volumen*Verlustrate)*(1-EXP(-Verlustrate*Utilisateur!$B$25))  * EXP(-Verlustrate*(B266-Utilisateur!$B$25)), "")</f>
        <v>41.555182833294701</v>
      </c>
      <c r="E266">
        <f t="shared" si="44"/>
        <v>41.555182833294701</v>
      </c>
      <c r="F266">
        <f t="shared" si="36"/>
        <v>1556.9553116316481</v>
      </c>
      <c r="G266">
        <f t="shared" si="37"/>
        <v>3113.9106232632962</v>
      </c>
      <c r="H266">
        <f t="shared" si="38"/>
        <v>9341.7318697898882</v>
      </c>
      <c r="I266">
        <f t="shared" si="42"/>
        <v>215</v>
      </c>
      <c r="J266">
        <f>IF(B265&lt;Utilisateur!$B$25, C266+C$32/(INTERZONALFLOW)*(1-EXP(-INTERZONALFLOW/NFVOL*B266)),D266)</f>
        <v>41.555182833294701</v>
      </c>
      <c r="K266">
        <f t="shared" si="39"/>
        <v>1713.9300052785875</v>
      </c>
      <c r="L266">
        <f t="shared" si="40"/>
        <v>3427.860010557175</v>
      </c>
      <c r="M266">
        <f t="shared" si="41"/>
        <v>10283.580031671527</v>
      </c>
      <c r="N266">
        <f t="shared" si="43"/>
        <v>215</v>
      </c>
    </row>
    <row r="267" spans="2:14" x14ac:dyDescent="0.2">
      <c r="B267">
        <f t="shared" si="35"/>
        <v>216</v>
      </c>
      <c r="C267" t="str">
        <f>IF(B266&lt;Utilisateur!$B$25, Quellstärke/(Volumen*Verlustrate)*(1-EXP(-Verlustrate*B267)),"")</f>
        <v/>
      </c>
      <c r="D267">
        <f>IF(B267&gt;Utilisateur!$B$25, Quellstärke/(Volumen*Verlustrate)*(1-EXP(-Verlustrate*Utilisateur!$B$25))  * EXP(-Verlustrate*(B267-Utilisateur!$B$25)), "")</f>
        <v>40.441373364037283</v>
      </c>
      <c r="E267">
        <f t="shared" si="44"/>
        <v>40.441373364037283</v>
      </c>
      <c r="F267">
        <f t="shared" si="36"/>
        <v>1557.2586219318785</v>
      </c>
      <c r="G267">
        <f t="shared" si="37"/>
        <v>3114.5172438637569</v>
      </c>
      <c r="H267">
        <f t="shared" si="38"/>
        <v>9343.5517315912693</v>
      </c>
      <c r="I267">
        <f t="shared" si="42"/>
        <v>216</v>
      </c>
      <c r="J267">
        <f>IF(B266&lt;Utilisateur!$B$25, C267+C$32/(INTERZONALFLOW)*(1-EXP(-INTERZONALFLOW/NFVOL*B267)),D267)</f>
        <v>40.441373364037283</v>
      </c>
      <c r="K267">
        <f t="shared" si="39"/>
        <v>1714.2333155788178</v>
      </c>
      <c r="L267">
        <f t="shared" si="40"/>
        <v>3428.4666311576357</v>
      </c>
      <c r="M267">
        <f t="shared" si="41"/>
        <v>10285.399893472908</v>
      </c>
      <c r="N267">
        <f t="shared" si="43"/>
        <v>216</v>
      </c>
    </row>
    <row r="268" spans="2:14" x14ac:dyDescent="0.2">
      <c r="B268">
        <f t="shared" si="35"/>
        <v>217</v>
      </c>
      <c r="C268" t="str">
        <f>IF(B267&lt;Utilisateur!$B$25, Quellstärke/(Volumen*Verlustrate)*(1-EXP(-Verlustrate*B268)),"")</f>
        <v/>
      </c>
      <c r="D268">
        <f>IF(B268&gt;Utilisateur!$B$25, Quellstärke/(Volumen*Verlustrate)*(1-EXP(-Verlustrate*Utilisateur!$B$25))  * EXP(-Verlustrate*(B268-Utilisateur!$B$25)), "")</f>
        <v>39.357417488224101</v>
      </c>
      <c r="E268">
        <f t="shared" si="44"/>
        <v>39.357417488224101</v>
      </c>
      <c r="F268">
        <f t="shared" si="36"/>
        <v>1557.5538025630401</v>
      </c>
      <c r="G268">
        <f t="shared" si="37"/>
        <v>3115.1076051260802</v>
      </c>
      <c r="H268">
        <f t="shared" si="38"/>
        <v>9345.3228153782402</v>
      </c>
      <c r="I268">
        <f t="shared" si="42"/>
        <v>217</v>
      </c>
      <c r="J268">
        <f>IF(B267&lt;Utilisateur!$B$25, C268+C$32/(INTERZONALFLOW)*(1-EXP(-INTERZONALFLOW/NFVOL*B268)),D268)</f>
        <v>39.357417488224101</v>
      </c>
      <c r="K268">
        <f t="shared" si="39"/>
        <v>1714.5284962099795</v>
      </c>
      <c r="L268">
        <f t="shared" si="40"/>
        <v>3429.056992419959</v>
      </c>
      <c r="M268">
        <f t="shared" si="41"/>
        <v>10287.170977259879</v>
      </c>
      <c r="N268">
        <f t="shared" si="43"/>
        <v>217</v>
      </c>
    </row>
    <row r="269" spans="2:14" x14ac:dyDescent="0.2">
      <c r="B269">
        <f t="shared" si="35"/>
        <v>218</v>
      </c>
      <c r="C269" t="str">
        <f>IF(B268&lt;Utilisateur!$B$25, Quellstärke/(Volumen*Verlustrate)*(1-EXP(-Verlustrate*B269)),"")</f>
        <v/>
      </c>
      <c r="D269">
        <f>IF(B269&gt;Utilisateur!$B$25, Quellstärke/(Volumen*Verlustrate)*(1-EXP(-Verlustrate*Utilisateur!$B$25))  * EXP(-Verlustrate*(B269-Utilisateur!$B$25)), "")</f>
        <v>38.302515035748819</v>
      </c>
      <c r="E269">
        <f t="shared" si="44"/>
        <v>38.302515035748819</v>
      </c>
      <c r="F269">
        <f t="shared" si="36"/>
        <v>1557.8410714258082</v>
      </c>
      <c r="G269">
        <f t="shared" si="37"/>
        <v>3115.6821428516164</v>
      </c>
      <c r="H269">
        <f t="shared" si="38"/>
        <v>9347.0464285548496</v>
      </c>
      <c r="I269">
        <f t="shared" si="42"/>
        <v>218</v>
      </c>
      <c r="J269">
        <f>IF(B268&lt;Utilisateur!$B$25, C269+C$32/(INTERZONALFLOW)*(1-EXP(-INTERZONALFLOW/NFVOL*B269)),D269)</f>
        <v>38.302515035748819</v>
      </c>
      <c r="K269">
        <f t="shared" si="39"/>
        <v>1714.8157650727476</v>
      </c>
      <c r="L269">
        <f t="shared" si="40"/>
        <v>3429.6315301454952</v>
      </c>
      <c r="M269">
        <f t="shared" si="41"/>
        <v>10288.894590436488</v>
      </c>
      <c r="N269">
        <f t="shared" si="43"/>
        <v>218</v>
      </c>
    </row>
    <row r="270" spans="2:14" x14ac:dyDescent="0.2">
      <c r="B270">
        <f t="shared" si="35"/>
        <v>219</v>
      </c>
      <c r="C270" t="str">
        <f>IF(B269&lt;Utilisateur!$B$25, Quellstärke/(Volumen*Verlustrate)*(1-EXP(-Verlustrate*B270)),"")</f>
        <v/>
      </c>
      <c r="D270">
        <f>IF(B270&gt;Utilisateur!$B$25, Quellstärke/(Volumen*Verlustrate)*(1-EXP(-Verlustrate*Utilisateur!$B$25))  * EXP(-Verlustrate*(B270-Utilisateur!$B$25)), "")</f>
        <v>37.275887283578029</v>
      </c>
      <c r="E270">
        <f t="shared" si="44"/>
        <v>37.275887283578029</v>
      </c>
      <c r="F270">
        <f t="shared" si="36"/>
        <v>1558.1206405804351</v>
      </c>
      <c r="G270">
        <f t="shared" si="37"/>
        <v>3116.2412811608701</v>
      </c>
      <c r="H270">
        <f t="shared" si="38"/>
        <v>9348.7238434826104</v>
      </c>
      <c r="I270">
        <f t="shared" si="42"/>
        <v>219</v>
      </c>
      <c r="J270">
        <f>IF(B269&lt;Utilisateur!$B$25, C270+C$32/(INTERZONALFLOW)*(1-EXP(-INTERZONALFLOW/NFVOL*B270)),D270)</f>
        <v>37.275887283578029</v>
      </c>
      <c r="K270">
        <f t="shared" si="39"/>
        <v>1715.0953342273745</v>
      </c>
      <c r="L270">
        <f t="shared" si="40"/>
        <v>3430.1906684547489</v>
      </c>
      <c r="M270">
        <f t="shared" si="41"/>
        <v>10290.572005364249</v>
      </c>
      <c r="N270">
        <f t="shared" si="43"/>
        <v>219</v>
      </c>
    </row>
    <row r="271" spans="2:14" x14ac:dyDescent="0.2">
      <c r="B271">
        <f t="shared" si="35"/>
        <v>220</v>
      </c>
      <c r="C271" t="str">
        <f>IF(B270&lt;Utilisateur!$B$25, Quellstärke/(Volumen*Verlustrate)*(1-EXP(-Verlustrate*B271)),"")</f>
        <v/>
      </c>
      <c r="D271">
        <f>IF(B271&gt;Utilisateur!$B$25, Quellstärke/(Volumen*Verlustrate)*(1-EXP(-Verlustrate*Utilisateur!$B$25))  * EXP(-Verlustrate*(B271-Utilisateur!$B$25)), "")</f>
        <v>36.276776380902454</v>
      </c>
      <c r="E271">
        <f t="shared" si="44"/>
        <v>36.276776380902454</v>
      </c>
      <c r="F271">
        <f t="shared" si="36"/>
        <v>1558.3927164032918</v>
      </c>
      <c r="G271">
        <f t="shared" si="37"/>
        <v>3116.7854328065837</v>
      </c>
      <c r="H271">
        <f t="shared" si="38"/>
        <v>9350.3562984197506</v>
      </c>
      <c r="I271">
        <f t="shared" si="42"/>
        <v>220</v>
      </c>
      <c r="J271">
        <f>IF(B270&lt;Utilisateur!$B$25, C271+C$32/(INTERZONALFLOW)*(1-EXP(-INTERZONALFLOW/NFVOL*B271)),D271)</f>
        <v>36.276776380902454</v>
      </c>
      <c r="K271">
        <f t="shared" si="39"/>
        <v>1715.3674100502312</v>
      </c>
      <c r="L271">
        <f t="shared" si="40"/>
        <v>3430.7348201004625</v>
      </c>
      <c r="M271">
        <f t="shared" si="41"/>
        <v>10292.204460301389</v>
      </c>
      <c r="N271">
        <f t="shared" si="43"/>
        <v>220</v>
      </c>
    </row>
    <row r="272" spans="2:14" x14ac:dyDescent="0.2">
      <c r="B272">
        <f t="shared" si="35"/>
        <v>221</v>
      </c>
      <c r="C272" t="str">
        <f>IF(B271&lt;Utilisateur!$B$25, Quellstärke/(Volumen*Verlustrate)*(1-EXP(-Verlustrate*B272)),"")</f>
        <v/>
      </c>
      <c r="D272">
        <f>IF(B272&gt;Utilisateur!$B$25, Quellstärke/(Volumen*Verlustrate)*(1-EXP(-Verlustrate*Utilisateur!$B$25))  * EXP(-Verlustrate*(B272-Utilisateur!$B$25)), "")</f>
        <v>35.304444789695758</v>
      </c>
      <c r="E272">
        <f t="shared" si="44"/>
        <v>35.304444789695758</v>
      </c>
      <c r="F272">
        <f t="shared" si="36"/>
        <v>1558.6574997392145</v>
      </c>
      <c r="G272">
        <f t="shared" si="37"/>
        <v>3117.3149994784289</v>
      </c>
      <c r="H272">
        <f t="shared" si="38"/>
        <v>9351.9449984352868</v>
      </c>
      <c r="I272">
        <f t="shared" si="42"/>
        <v>221</v>
      </c>
      <c r="J272">
        <f>IF(B271&lt;Utilisateur!$B$25, C272+C$32/(INTERZONALFLOW)*(1-EXP(-INTERZONALFLOW/NFVOL*B272)),D272)</f>
        <v>35.304444789695758</v>
      </c>
      <c r="K272">
        <f t="shared" si="39"/>
        <v>1715.6321933861539</v>
      </c>
      <c r="L272">
        <f t="shared" si="40"/>
        <v>3431.2643867723077</v>
      </c>
      <c r="M272">
        <f t="shared" si="41"/>
        <v>10293.793160316925</v>
      </c>
      <c r="N272">
        <f t="shared" si="43"/>
        <v>221</v>
      </c>
    </row>
    <row r="273" spans="2:14" x14ac:dyDescent="0.2">
      <c r="B273">
        <f t="shared" si="35"/>
        <v>222</v>
      </c>
      <c r="C273" t="str">
        <f>IF(B272&lt;Utilisateur!$B$25, Quellstärke/(Volumen*Verlustrate)*(1-EXP(-Verlustrate*B273)),"")</f>
        <v/>
      </c>
      <c r="D273">
        <f>IF(B273&gt;Utilisateur!$B$25, Quellstärke/(Volumen*Verlustrate)*(1-EXP(-Verlustrate*Utilisateur!$B$25))  * EXP(-Verlustrate*(B273-Utilisateur!$B$25)), "")</f>
        <v>34.358174740268055</v>
      </c>
      <c r="E273">
        <f t="shared" si="44"/>
        <v>34.358174740268055</v>
      </c>
      <c r="F273">
        <f t="shared" si="36"/>
        <v>1558.9151860497666</v>
      </c>
      <c r="G273">
        <f t="shared" si="37"/>
        <v>3117.8303720995332</v>
      </c>
      <c r="H273">
        <f t="shared" si="38"/>
        <v>9353.4911162985991</v>
      </c>
      <c r="I273">
        <f t="shared" si="42"/>
        <v>222</v>
      </c>
      <c r="J273">
        <f>IF(B272&lt;Utilisateur!$B$25, C273+C$32/(INTERZONALFLOW)*(1-EXP(-INTERZONALFLOW/NFVOL*B273)),D273)</f>
        <v>34.358174740268055</v>
      </c>
      <c r="K273">
        <f t="shared" si="39"/>
        <v>1715.889879696706</v>
      </c>
      <c r="L273">
        <f t="shared" si="40"/>
        <v>3431.779759393412</v>
      </c>
      <c r="M273">
        <f t="shared" si="41"/>
        <v>10295.339278180238</v>
      </c>
      <c r="N273">
        <f t="shared" si="43"/>
        <v>222</v>
      </c>
    </row>
    <row r="274" spans="2:14" x14ac:dyDescent="0.2">
      <c r="B274">
        <f t="shared" si="35"/>
        <v>223</v>
      </c>
      <c r="C274" t="str">
        <f>IF(B273&lt;Utilisateur!$B$25, Quellstärke/(Volumen*Verlustrate)*(1-EXP(-Verlustrate*B274)),"")</f>
        <v/>
      </c>
      <c r="D274">
        <f>IF(B274&gt;Utilisateur!$B$25, Quellstärke/(Volumen*Verlustrate)*(1-EXP(-Verlustrate*Utilisateur!$B$25))  * EXP(-Verlustrate*(B274-Utilisateur!$B$25)), "")</f>
        <v>33.43726770141248</v>
      </c>
      <c r="E274">
        <f t="shared" si="44"/>
        <v>33.43726770141248</v>
      </c>
      <c r="F274">
        <f t="shared" si="36"/>
        <v>1559.1659655575272</v>
      </c>
      <c r="G274">
        <f t="shared" si="37"/>
        <v>3118.3319311150544</v>
      </c>
      <c r="H274">
        <f t="shared" si="38"/>
        <v>9354.9957933451624</v>
      </c>
      <c r="I274">
        <f t="shared" si="42"/>
        <v>223</v>
      </c>
      <c r="J274">
        <f>IF(B273&lt;Utilisateur!$B$25, C274+C$32/(INTERZONALFLOW)*(1-EXP(-INTERZONALFLOW/NFVOL*B274)),D274)</f>
        <v>33.43726770141248</v>
      </c>
      <c r="K274">
        <f t="shared" si="39"/>
        <v>1716.1406592044666</v>
      </c>
      <c r="L274">
        <f t="shared" si="40"/>
        <v>3432.2813184089332</v>
      </c>
      <c r="M274">
        <f t="shared" si="41"/>
        <v>10296.843955226801</v>
      </c>
      <c r="N274">
        <f t="shared" si="43"/>
        <v>223</v>
      </c>
    </row>
    <row r="275" spans="2:14" x14ac:dyDescent="0.2">
      <c r="B275">
        <f t="shared" si="35"/>
        <v>224</v>
      </c>
      <c r="C275" t="str">
        <f>IF(B274&lt;Utilisateur!$B$25, Quellstärke/(Volumen*Verlustrate)*(1-EXP(-Verlustrate*B275)),"")</f>
        <v/>
      </c>
      <c r="D275">
        <f>IF(B275&gt;Utilisateur!$B$25, Quellstärke/(Volumen*Verlustrate)*(1-EXP(-Verlustrate*Utilisateur!$B$25))  * EXP(-Verlustrate*(B275-Utilisateur!$B$25)), "")</f>
        <v>32.54104386475332</v>
      </c>
      <c r="E275">
        <f t="shared" si="44"/>
        <v>32.54104386475332</v>
      </c>
      <c r="F275">
        <f t="shared" si="36"/>
        <v>1559.4100233865129</v>
      </c>
      <c r="G275">
        <f t="shared" si="37"/>
        <v>3118.8200467730258</v>
      </c>
      <c r="H275">
        <f t="shared" si="38"/>
        <v>9356.4601403190754</v>
      </c>
      <c r="I275">
        <f t="shared" si="42"/>
        <v>224</v>
      </c>
      <c r="J275">
        <f>IF(B274&lt;Utilisateur!$B$25, C275+C$32/(INTERZONALFLOW)*(1-EXP(-INTERZONALFLOW/NFVOL*B275)),D275)</f>
        <v>32.54104386475332</v>
      </c>
      <c r="K275">
        <f t="shared" si="39"/>
        <v>1716.3847170334523</v>
      </c>
      <c r="L275">
        <f t="shared" si="40"/>
        <v>3432.7694340669045</v>
      </c>
      <c r="M275">
        <f t="shared" si="41"/>
        <v>10298.308302200714</v>
      </c>
      <c r="N275">
        <f t="shared" si="43"/>
        <v>224</v>
      </c>
    </row>
    <row r="276" spans="2:14" x14ac:dyDescent="0.2">
      <c r="B276">
        <f t="shared" si="35"/>
        <v>225</v>
      </c>
      <c r="C276" t="str">
        <f>IF(B275&lt;Utilisateur!$B$25, Quellstärke/(Volumen*Verlustrate)*(1-EXP(-Verlustrate*B276)),"")</f>
        <v/>
      </c>
      <c r="D276">
        <f>IF(B276&gt;Utilisateur!$B$25, Quellstärke/(Volumen*Verlustrate)*(1-EXP(-Verlustrate*Utilisateur!$B$25))  * EXP(-Verlustrate*(B276-Utilisateur!$B$25)), "")</f>
        <v>31.668841642915336</v>
      </c>
      <c r="E276">
        <f t="shared" si="44"/>
        <v>31.668841642915336</v>
      </c>
      <c r="F276">
        <f t="shared" si="36"/>
        <v>1559.6475396988346</v>
      </c>
      <c r="G276">
        <f t="shared" si="37"/>
        <v>3119.2950793976693</v>
      </c>
      <c r="H276">
        <f t="shared" si="38"/>
        <v>9357.8852381930064</v>
      </c>
      <c r="I276">
        <f t="shared" si="42"/>
        <v>225</v>
      </c>
      <c r="J276">
        <f>IF(B275&lt;Utilisateur!$B$25, C276+C$32/(INTERZONALFLOW)*(1-EXP(-INTERZONALFLOW/NFVOL*B276)),D276)</f>
        <v>31.668841642915336</v>
      </c>
      <c r="K276">
        <f t="shared" si="39"/>
        <v>1716.622233345774</v>
      </c>
      <c r="L276">
        <f t="shared" si="40"/>
        <v>3433.244466691548</v>
      </c>
      <c r="M276">
        <f t="shared" si="41"/>
        <v>10299.733400074645</v>
      </c>
      <c r="N276">
        <f t="shared" si="43"/>
        <v>225</v>
      </c>
    </row>
    <row r="277" spans="2:14" x14ac:dyDescent="0.2">
      <c r="B277">
        <f t="shared" si="35"/>
        <v>226</v>
      </c>
      <c r="C277" t="str">
        <f>IF(B276&lt;Utilisateur!$B$25, Quellstärke/(Volumen*Verlustrate)*(1-EXP(-Verlustrate*B277)),"")</f>
        <v/>
      </c>
      <c r="D277">
        <f>IF(B277&gt;Utilisateur!$B$25, Quellstärke/(Volumen*Verlustrate)*(1-EXP(-Verlustrate*Utilisateur!$B$25))  * EXP(-Verlustrate*(B277-Utilisateur!$B$25)), "")</f>
        <v>30.820017181143715</v>
      </c>
      <c r="E277">
        <f t="shared" si="44"/>
        <v>30.820017181143715</v>
      </c>
      <c r="F277">
        <f t="shared" si="36"/>
        <v>1559.8786898276933</v>
      </c>
      <c r="G277">
        <f t="shared" si="37"/>
        <v>3119.7573796553866</v>
      </c>
      <c r="H277">
        <f t="shared" si="38"/>
        <v>9359.2721389661583</v>
      </c>
      <c r="I277">
        <f t="shared" si="42"/>
        <v>226</v>
      </c>
      <c r="J277">
        <f>IF(B276&lt;Utilisateur!$B$25, C277+C$32/(INTERZONALFLOW)*(1-EXP(-INTERZONALFLOW/NFVOL*B277)),D277)</f>
        <v>30.820017181143715</v>
      </c>
      <c r="K277">
        <f t="shared" si="39"/>
        <v>1716.8533834746327</v>
      </c>
      <c r="L277">
        <f t="shared" si="40"/>
        <v>3433.7067669492653</v>
      </c>
      <c r="M277">
        <f t="shared" si="41"/>
        <v>10301.120300847797</v>
      </c>
      <c r="N277">
        <f t="shared" si="43"/>
        <v>226</v>
      </c>
    </row>
    <row r="278" spans="2:14" x14ac:dyDescent="0.2">
      <c r="B278">
        <f t="shared" si="35"/>
        <v>227</v>
      </c>
      <c r="C278" t="str">
        <f>IF(B277&lt;Utilisateur!$B$25, Quellstärke/(Volumen*Verlustrate)*(1-EXP(-Verlustrate*B278)),"")</f>
        <v/>
      </c>
      <c r="D278">
        <f>IF(B278&gt;Utilisateur!$B$25, Quellstärke/(Volumen*Verlustrate)*(1-EXP(-Verlustrate*Utilisateur!$B$25))  * EXP(-Verlustrate*(B278-Utilisateur!$B$25)), "")</f>
        <v>29.993943882014101</v>
      </c>
      <c r="E278">
        <f t="shared" si="44"/>
        <v>29.993943882014101</v>
      </c>
      <c r="F278">
        <f t="shared" si="36"/>
        <v>1560.1036444068084</v>
      </c>
      <c r="G278">
        <f t="shared" si="37"/>
        <v>3120.2072888136167</v>
      </c>
      <c r="H278">
        <f t="shared" si="38"/>
        <v>9360.6218664408498</v>
      </c>
      <c r="I278">
        <f t="shared" si="42"/>
        <v>227</v>
      </c>
      <c r="J278">
        <f>IF(B277&lt;Utilisateur!$B$25, C278+C$32/(INTERZONALFLOW)*(1-EXP(-INTERZONALFLOW/NFVOL*B278)),D278)</f>
        <v>29.993943882014101</v>
      </c>
      <c r="K278">
        <f t="shared" si="39"/>
        <v>1717.0783380537478</v>
      </c>
      <c r="L278">
        <f t="shared" si="40"/>
        <v>3434.1566761074955</v>
      </c>
      <c r="M278">
        <f t="shared" si="41"/>
        <v>10302.470028322488</v>
      </c>
      <c r="N278">
        <f t="shared" si="43"/>
        <v>227</v>
      </c>
    </row>
    <row r="279" spans="2:14" x14ac:dyDescent="0.2">
      <c r="B279">
        <f t="shared" si="35"/>
        <v>228</v>
      </c>
      <c r="C279" t="str">
        <f>IF(B278&lt;Utilisateur!$B$25, Quellstärke/(Volumen*Verlustrate)*(1-EXP(-Verlustrate*B279)),"")</f>
        <v/>
      </c>
      <c r="D279">
        <f>IF(B279&gt;Utilisateur!$B$25, Quellstärke/(Volumen*Verlustrate)*(1-EXP(-Verlustrate*Utilisateur!$B$25))  * EXP(-Verlustrate*(B279-Utilisateur!$B$25)), "")</f>
        <v>29.19001194288192</v>
      </c>
      <c r="E279">
        <f t="shared" si="44"/>
        <v>29.19001194288192</v>
      </c>
      <c r="F279">
        <f t="shared" si="36"/>
        <v>1560.3225694963801</v>
      </c>
      <c r="G279">
        <f t="shared" si="37"/>
        <v>3120.6451389927602</v>
      </c>
      <c r="H279">
        <f t="shared" si="38"/>
        <v>9361.93541697828</v>
      </c>
      <c r="I279">
        <f t="shared" si="42"/>
        <v>228</v>
      </c>
      <c r="J279">
        <f>IF(B278&lt;Utilisateur!$B$25, C279+C$32/(INTERZONALFLOW)*(1-EXP(-INTERZONALFLOW/NFVOL*B279)),D279)</f>
        <v>29.19001194288192</v>
      </c>
      <c r="K279">
        <f t="shared" si="39"/>
        <v>1717.2972631433195</v>
      </c>
      <c r="L279">
        <f t="shared" si="40"/>
        <v>3434.5945262866389</v>
      </c>
      <c r="M279">
        <f t="shared" si="41"/>
        <v>10303.783578859919</v>
      </c>
      <c r="N279">
        <f t="shared" si="43"/>
        <v>228</v>
      </c>
    </row>
    <row r="280" spans="2:14" x14ac:dyDescent="0.2">
      <c r="B280">
        <f t="shared" si="35"/>
        <v>229</v>
      </c>
      <c r="C280" t="str">
        <f>IF(B279&lt;Utilisateur!$B$25, Quellstärke/(Volumen*Verlustrate)*(1-EXP(-Verlustrate*B280)),"")</f>
        <v/>
      </c>
      <c r="D280">
        <f>IF(B280&gt;Utilisateur!$B$25, Quellstärke/(Volumen*Verlustrate)*(1-EXP(-Verlustrate*Utilisateur!$B$25))  * EXP(-Verlustrate*(B280-Utilisateur!$B$25)), "")</f>
        <v>28.407627905729527</v>
      </c>
      <c r="E280">
        <f t="shared" si="44"/>
        <v>28.407627905729527</v>
      </c>
      <c r="F280">
        <f t="shared" si="36"/>
        <v>1560.5356267056732</v>
      </c>
      <c r="G280">
        <f t="shared" si="37"/>
        <v>3121.0712534113463</v>
      </c>
      <c r="H280">
        <f t="shared" si="38"/>
        <v>9363.2137602340372</v>
      </c>
      <c r="I280">
        <f t="shared" si="42"/>
        <v>229</v>
      </c>
      <c r="J280">
        <f>IF(B279&lt;Utilisateur!$B$25, C280+C$32/(INTERZONALFLOW)*(1-EXP(-INTERZONALFLOW/NFVOL*B280)),D280)</f>
        <v>28.407627905729527</v>
      </c>
      <c r="K280">
        <f t="shared" si="39"/>
        <v>1717.5103203526126</v>
      </c>
      <c r="L280">
        <f t="shared" si="40"/>
        <v>3435.0206407052251</v>
      </c>
      <c r="M280">
        <f t="shared" si="41"/>
        <v>10305.061922115676</v>
      </c>
      <c r="N280">
        <f t="shared" si="43"/>
        <v>229</v>
      </c>
    </row>
    <row r="281" spans="2:14" x14ac:dyDescent="0.2">
      <c r="B281">
        <f t="shared" si="35"/>
        <v>230</v>
      </c>
      <c r="C281" t="str">
        <f>IF(B280&lt;Utilisateur!$B$25, Quellstärke/(Volumen*Verlustrate)*(1-EXP(-Verlustrate*B281)),"")</f>
        <v/>
      </c>
      <c r="D281">
        <f>IF(B281&gt;Utilisateur!$B$25, Quellstärke/(Volumen*Verlustrate)*(1-EXP(-Verlustrate*Utilisateur!$B$25))  * EXP(-Verlustrate*(B281-Utilisateur!$B$25)), "")</f>
        <v>27.646214219078828</v>
      </c>
      <c r="E281">
        <f t="shared" si="44"/>
        <v>27.646214219078828</v>
      </c>
      <c r="F281">
        <f t="shared" si="36"/>
        <v>1560.7429733123163</v>
      </c>
      <c r="G281">
        <f t="shared" si="37"/>
        <v>3121.4859466246326</v>
      </c>
      <c r="H281">
        <f t="shared" si="38"/>
        <v>9364.4578398738959</v>
      </c>
      <c r="I281">
        <f t="shared" si="42"/>
        <v>230</v>
      </c>
      <c r="J281">
        <f>IF(B280&lt;Utilisateur!$B$25, C281+C$32/(INTERZONALFLOW)*(1-EXP(-INTERZONALFLOW/NFVOL*B281)),D281)</f>
        <v>27.646214219078828</v>
      </c>
      <c r="K281">
        <f t="shared" si="39"/>
        <v>1717.7176669592557</v>
      </c>
      <c r="L281">
        <f t="shared" si="40"/>
        <v>3435.4353339185113</v>
      </c>
      <c r="M281">
        <f t="shared" si="41"/>
        <v>10306.306001755534</v>
      </c>
      <c r="N281">
        <f t="shared" si="43"/>
        <v>230</v>
      </c>
    </row>
    <row r="282" spans="2:14" x14ac:dyDescent="0.2">
      <c r="B282">
        <f t="shared" si="35"/>
        <v>231</v>
      </c>
      <c r="C282" t="str">
        <f>IF(B281&lt;Utilisateur!$B$25, Quellstärke/(Volumen*Verlustrate)*(1-EXP(-Verlustrate*B282)),"")</f>
        <v/>
      </c>
      <c r="D282">
        <f>IF(B282&gt;Utilisateur!$B$25, Quellstärke/(Volumen*Verlustrate)*(1-EXP(-Verlustrate*Utilisateur!$B$25))  * EXP(-Verlustrate*(B282-Utilisateur!$B$25)), "")</f>
        <v>26.905208811646048</v>
      </c>
      <c r="E282">
        <f t="shared" si="44"/>
        <v>26.905208811646048</v>
      </c>
      <c r="F282">
        <f t="shared" si="36"/>
        <v>1560.9447623784035</v>
      </c>
      <c r="G282">
        <f t="shared" si="37"/>
        <v>3121.8895247568071</v>
      </c>
      <c r="H282">
        <f t="shared" si="38"/>
        <v>9365.6685742704194</v>
      </c>
      <c r="I282">
        <f t="shared" si="42"/>
        <v>231</v>
      </c>
      <c r="J282">
        <f>IF(B281&lt;Utilisateur!$B$25, C282+C$32/(INTERZONALFLOW)*(1-EXP(-INTERZONALFLOW/NFVOL*B282)),D282)</f>
        <v>26.905208811646048</v>
      </c>
      <c r="K282">
        <f t="shared" si="39"/>
        <v>1717.9194560253429</v>
      </c>
      <c r="L282">
        <f t="shared" si="40"/>
        <v>3435.8389120506858</v>
      </c>
      <c r="M282">
        <f t="shared" si="41"/>
        <v>10307.516736152058</v>
      </c>
      <c r="N282">
        <f t="shared" si="43"/>
        <v>231</v>
      </c>
    </row>
    <row r="283" spans="2:14" x14ac:dyDescent="0.2">
      <c r="B283">
        <f t="shared" si="35"/>
        <v>232</v>
      </c>
      <c r="C283" t="str">
        <f>IF(B282&lt;Utilisateur!$B$25, Quellstärke/(Volumen*Verlustrate)*(1-EXP(-Verlustrate*B283)),"")</f>
        <v/>
      </c>
      <c r="D283">
        <f>IF(B283&gt;Utilisateur!$B$25, Quellstärke/(Volumen*Verlustrate)*(1-EXP(-Verlustrate*Utilisateur!$B$25))  * EXP(-Verlustrate*(B283-Utilisateur!$B$25)), "")</f>
        <v>26.184064677423898</v>
      </c>
      <c r="E283">
        <f t="shared" si="44"/>
        <v>26.184064677423898</v>
      </c>
      <c r="F283">
        <f t="shared" si="36"/>
        <v>1561.1411428634842</v>
      </c>
      <c r="G283">
        <f t="shared" si="37"/>
        <v>3122.2822857269684</v>
      </c>
      <c r="H283">
        <f t="shared" si="38"/>
        <v>9366.8468571809026</v>
      </c>
      <c r="I283">
        <f t="shared" si="42"/>
        <v>232</v>
      </c>
      <c r="J283">
        <f>IF(B282&lt;Utilisateur!$B$25, C283+C$32/(INTERZONALFLOW)*(1-EXP(-INTERZONALFLOW/NFVOL*B283)),D283)</f>
        <v>26.184064677423898</v>
      </c>
      <c r="K283">
        <f t="shared" si="39"/>
        <v>1718.1158365104236</v>
      </c>
      <c r="L283">
        <f t="shared" si="40"/>
        <v>3436.2316730208472</v>
      </c>
      <c r="M283">
        <f t="shared" si="41"/>
        <v>10308.695019062541</v>
      </c>
      <c r="N283">
        <f t="shared" si="43"/>
        <v>232</v>
      </c>
    </row>
    <row r="284" spans="2:14" x14ac:dyDescent="0.2">
      <c r="B284">
        <f t="shared" si="35"/>
        <v>233</v>
      </c>
      <c r="C284" t="str">
        <f>IF(B283&lt;Utilisateur!$B$25, Quellstärke/(Volumen*Verlustrate)*(1-EXP(-Verlustrate*B284)),"")</f>
        <v/>
      </c>
      <c r="D284">
        <f>IF(B284&gt;Utilisateur!$B$25, Quellstärke/(Volumen*Verlustrate)*(1-EXP(-Verlustrate*Utilisateur!$B$25))  * EXP(-Verlustrate*(B284-Utilisateur!$B$25)), "")</f>
        <v>25.482249471884806</v>
      </c>
      <c r="E284">
        <f t="shared" si="44"/>
        <v>25.482249471884806</v>
      </c>
      <c r="F284">
        <f t="shared" si="36"/>
        <v>1561.3322597345234</v>
      </c>
      <c r="G284">
        <f t="shared" si="37"/>
        <v>3122.6645194690468</v>
      </c>
      <c r="H284">
        <f t="shared" si="38"/>
        <v>9367.9935584071372</v>
      </c>
      <c r="I284">
        <f t="shared" si="42"/>
        <v>233</v>
      </c>
      <c r="J284">
        <f>IF(B283&lt;Utilisateur!$B$25, C284+C$32/(INTERZONALFLOW)*(1-EXP(-INTERZONALFLOW/NFVOL*B284)),D284)</f>
        <v>25.482249471884806</v>
      </c>
      <c r="K284">
        <f t="shared" si="39"/>
        <v>1718.3069533814628</v>
      </c>
      <c r="L284">
        <f t="shared" si="40"/>
        <v>3436.6139067629256</v>
      </c>
      <c r="M284">
        <f t="shared" si="41"/>
        <v>10309.841720288776</v>
      </c>
      <c r="N284">
        <f t="shared" si="43"/>
        <v>233</v>
      </c>
    </row>
    <row r="285" spans="2:14" x14ac:dyDescent="0.2">
      <c r="B285">
        <f t="shared" si="35"/>
        <v>234</v>
      </c>
      <c r="C285" t="str">
        <f>IF(B284&lt;Utilisateur!$B$25, Quellstärke/(Volumen*Verlustrate)*(1-EXP(-Verlustrate*B285)),"")</f>
        <v/>
      </c>
      <c r="D285">
        <f>IF(B285&gt;Utilisateur!$B$25, Quellstärke/(Volumen*Verlustrate)*(1-EXP(-Verlustrate*Utilisateur!$B$25))  * EXP(-Verlustrate*(B285-Utilisateur!$B$25)), "")</f>
        <v>24.7992451190072</v>
      </c>
      <c r="E285">
        <f t="shared" si="44"/>
        <v>24.7992451190072</v>
      </c>
      <c r="F285">
        <f t="shared" si="36"/>
        <v>1561.5182540729159</v>
      </c>
      <c r="G285">
        <f t="shared" si="37"/>
        <v>3123.0365081458317</v>
      </c>
      <c r="H285">
        <f t="shared" si="38"/>
        <v>9369.1095244374919</v>
      </c>
      <c r="I285">
        <f t="shared" si="42"/>
        <v>234</v>
      </c>
      <c r="J285">
        <f>IF(B284&lt;Utilisateur!$B$25, C285+C$32/(INTERZONALFLOW)*(1-EXP(-INTERZONALFLOW/NFVOL*B285)),D285)</f>
        <v>24.7992451190072</v>
      </c>
      <c r="K285">
        <f t="shared" si="39"/>
        <v>1718.4929477198552</v>
      </c>
      <c r="L285">
        <f t="shared" si="40"/>
        <v>3436.9858954397105</v>
      </c>
      <c r="M285">
        <f t="shared" si="41"/>
        <v>10310.957686319131</v>
      </c>
      <c r="N285">
        <f t="shared" si="43"/>
        <v>234</v>
      </c>
    </row>
    <row r="286" spans="2:14" x14ac:dyDescent="0.2">
      <c r="B286">
        <f t="shared" si="35"/>
        <v>235</v>
      </c>
      <c r="C286" t="str">
        <f>IF(B285&lt;Utilisateur!$B$25, Quellstärke/(Volumen*Verlustrate)*(1-EXP(-Verlustrate*B286)),"")</f>
        <v/>
      </c>
      <c r="D286">
        <f>IF(B286&gt;Utilisateur!$B$25, Quellstärke/(Volumen*Verlustrate)*(1-EXP(-Verlustrate*Utilisateur!$B$25))  * EXP(-Verlustrate*(B286-Utilisateur!$B$25)), "")</f>
        <v>24.134547428834725</v>
      </c>
      <c r="E286">
        <f t="shared" si="44"/>
        <v>24.134547428834725</v>
      </c>
      <c r="F286">
        <f t="shared" si="36"/>
        <v>1561.699263178632</v>
      </c>
      <c r="G286">
        <f t="shared" si="37"/>
        <v>3123.398526357264</v>
      </c>
      <c r="H286">
        <f t="shared" si="38"/>
        <v>9370.1955790717893</v>
      </c>
      <c r="I286">
        <f t="shared" si="42"/>
        <v>235</v>
      </c>
      <c r="J286">
        <f>IF(B285&lt;Utilisateur!$B$25, C286+C$32/(INTERZONALFLOW)*(1-EXP(-INTERZONALFLOW/NFVOL*B286)),D286)</f>
        <v>24.134547428834725</v>
      </c>
      <c r="K286">
        <f t="shared" si="39"/>
        <v>1718.6739568255714</v>
      </c>
      <c r="L286">
        <f t="shared" si="40"/>
        <v>3437.3479136511428</v>
      </c>
      <c r="M286">
        <f t="shared" si="41"/>
        <v>10312.043740953428</v>
      </c>
      <c r="N286">
        <f t="shared" si="43"/>
        <v>235</v>
      </c>
    </row>
    <row r="287" spans="2:14" x14ac:dyDescent="0.2">
      <c r="B287">
        <f t="shared" si="35"/>
        <v>236</v>
      </c>
      <c r="C287" t="str">
        <f>IF(B286&lt;Utilisateur!$B$25, Quellstärke/(Volumen*Verlustrate)*(1-EXP(-Verlustrate*B287)),"")</f>
        <v/>
      </c>
      <c r="D287">
        <f>IF(B287&gt;Utilisateur!$B$25, Quellstärke/(Volumen*Verlustrate)*(1-EXP(-Verlustrate*Utilisateur!$B$25))  * EXP(-Verlustrate*(B287-Utilisateur!$B$25)), "")</f>
        <v>23.487665725286046</v>
      </c>
      <c r="E287">
        <f t="shared" si="44"/>
        <v>23.487665725286046</v>
      </c>
      <c r="F287">
        <f t="shared" si="36"/>
        <v>1561.8754206715716</v>
      </c>
      <c r="G287">
        <f t="shared" si="37"/>
        <v>3123.7508413431433</v>
      </c>
      <c r="H287">
        <f t="shared" si="38"/>
        <v>9371.2525240294271</v>
      </c>
      <c r="I287">
        <f t="shared" si="42"/>
        <v>236</v>
      </c>
      <c r="J287">
        <f>IF(B286&lt;Utilisateur!$B$25, C287+C$32/(INTERZONALFLOW)*(1-EXP(-INTERZONALFLOW/NFVOL*B287)),D287)</f>
        <v>23.487665725286046</v>
      </c>
      <c r="K287">
        <f t="shared" si="39"/>
        <v>1718.850114318511</v>
      </c>
      <c r="L287">
        <f t="shared" si="40"/>
        <v>3437.7002286370221</v>
      </c>
      <c r="M287">
        <f t="shared" si="41"/>
        <v>10313.100685911066</v>
      </c>
      <c r="N287">
        <f t="shared" si="43"/>
        <v>236</v>
      </c>
    </row>
    <row r="288" spans="2:14" x14ac:dyDescent="0.2">
      <c r="B288">
        <f t="shared" si="35"/>
        <v>237</v>
      </c>
      <c r="C288" t="str">
        <f>IF(B287&lt;Utilisateur!$B$25, Quellstärke/(Volumen*Verlustrate)*(1-EXP(-Verlustrate*B288)),"")</f>
        <v/>
      </c>
      <c r="D288">
        <f>IF(B288&gt;Utilisateur!$B$25, Quellstärke/(Volumen*Verlustrate)*(1-EXP(-Verlustrate*Utilisateur!$B$25))  * EXP(-Verlustrate*(B288-Utilisateur!$B$25)), "")</f>
        <v>22.858122483940566</v>
      </c>
      <c r="E288">
        <f t="shared" si="44"/>
        <v>22.858122483940566</v>
      </c>
      <c r="F288">
        <f t="shared" si="36"/>
        <v>1562.0468565902013</v>
      </c>
      <c r="G288">
        <f t="shared" si="37"/>
        <v>3124.0937131804026</v>
      </c>
      <c r="H288">
        <f t="shared" si="38"/>
        <v>9372.2811395412045</v>
      </c>
      <c r="I288">
        <f t="shared" si="42"/>
        <v>237</v>
      </c>
      <c r="J288">
        <f>IF(B287&lt;Utilisateur!$B$25, C288+C$32/(INTERZONALFLOW)*(1-EXP(-INTERZONALFLOW/NFVOL*B288)),D288)</f>
        <v>22.858122483940566</v>
      </c>
      <c r="K288">
        <f t="shared" si="39"/>
        <v>1719.0215502371407</v>
      </c>
      <c r="L288">
        <f t="shared" si="40"/>
        <v>3438.0431004742813</v>
      </c>
      <c r="M288">
        <f t="shared" si="41"/>
        <v>10314.129301422843</v>
      </c>
      <c r="N288">
        <f t="shared" si="43"/>
        <v>237</v>
      </c>
    </row>
    <row r="289" spans="2:14" x14ac:dyDescent="0.2">
      <c r="B289">
        <f t="shared" si="35"/>
        <v>238</v>
      </c>
      <c r="C289" t="str">
        <f>IF(B288&lt;Utilisateur!$B$25, Quellstärke/(Volumen*Verlustrate)*(1-EXP(-Verlustrate*B289)),"")</f>
        <v/>
      </c>
      <c r="D289">
        <f>IF(B289&gt;Utilisateur!$B$25, Quellstärke/(Volumen*Verlustrate)*(1-EXP(-Verlustrate*Utilisateur!$B$25))  * EXP(-Verlustrate*(B289-Utilisateur!$B$25)), "")</f>
        <v>22.245452979532555</v>
      </c>
      <c r="E289">
        <f t="shared" si="44"/>
        <v>22.245452979532555</v>
      </c>
      <c r="F289">
        <f t="shared" si="36"/>
        <v>1562.2136974875477</v>
      </c>
      <c r="G289">
        <f t="shared" si="37"/>
        <v>3124.4273949750955</v>
      </c>
      <c r="H289">
        <f t="shared" si="38"/>
        <v>9373.2821849252832</v>
      </c>
      <c r="I289">
        <f t="shared" si="42"/>
        <v>238</v>
      </c>
      <c r="J289">
        <f>IF(B288&lt;Utilisateur!$B$25, C289+C$32/(INTERZONALFLOW)*(1-EXP(-INTERZONALFLOW/NFVOL*B289)),D289)</f>
        <v>22.245452979532555</v>
      </c>
      <c r="K289">
        <f t="shared" si="39"/>
        <v>1719.1883911344871</v>
      </c>
      <c r="L289">
        <f t="shared" si="40"/>
        <v>3438.3767822689742</v>
      </c>
      <c r="M289">
        <f t="shared" si="41"/>
        <v>10315.130346806922</v>
      </c>
      <c r="N289">
        <f t="shared" si="43"/>
        <v>238</v>
      </c>
    </row>
    <row r="290" spans="2:14" x14ac:dyDescent="0.2">
      <c r="B290">
        <f t="shared" si="35"/>
        <v>239</v>
      </c>
      <c r="C290" t="str">
        <f>IF(B289&lt;Utilisateur!$B$25, Quellstärke/(Volumen*Verlustrate)*(1-EXP(-Verlustrate*B290)),"")</f>
        <v/>
      </c>
      <c r="D290">
        <f>IF(B290&gt;Utilisateur!$B$25, Quellstärke/(Volumen*Verlustrate)*(1-EXP(-Verlustrate*Utilisateur!$B$25))  * EXP(-Verlustrate*(B290-Utilisateur!$B$25)), "")</f>
        <v>21.649204942893618</v>
      </c>
      <c r="E290">
        <f t="shared" si="44"/>
        <v>21.649204942893618</v>
      </c>
      <c r="F290">
        <f t="shared" si="36"/>
        <v>1562.3760665246195</v>
      </c>
      <c r="G290">
        <f t="shared" si="37"/>
        <v>3124.7521330492391</v>
      </c>
      <c r="H290">
        <f t="shared" si="38"/>
        <v>9374.2563991477127</v>
      </c>
      <c r="I290">
        <f t="shared" si="42"/>
        <v>239</v>
      </c>
      <c r="J290">
        <f>IF(B289&lt;Utilisateur!$B$25, C290+C$32/(INTERZONALFLOW)*(1-EXP(-INTERZONALFLOW/NFVOL*B290)),D290)</f>
        <v>21.649204942893618</v>
      </c>
      <c r="K290">
        <f t="shared" si="39"/>
        <v>1719.3507601715589</v>
      </c>
      <c r="L290">
        <f t="shared" si="40"/>
        <v>3438.7015203431179</v>
      </c>
      <c r="M290">
        <f t="shared" si="41"/>
        <v>10316.104561029351</v>
      </c>
      <c r="N290">
        <f t="shared" si="43"/>
        <v>239</v>
      </c>
    </row>
    <row r="291" spans="2:14" x14ac:dyDescent="0.2">
      <c r="B291">
        <f t="shared" si="35"/>
        <v>240</v>
      </c>
      <c r="C291" t="str">
        <f>IF(B290&lt;Utilisateur!$B$25, Quellstärke/(Volumen*Verlustrate)*(1-EXP(-Verlustrate*B291)),"")</f>
        <v/>
      </c>
      <c r="D291">
        <f>IF(B291&gt;Utilisateur!$B$25, Quellstärke/(Volumen*Verlustrate)*(1-EXP(-Verlustrate*Utilisateur!$B$25))  * EXP(-Verlustrate*(B291-Utilisateur!$B$25)), "")</f>
        <v>21.068938227090133</v>
      </c>
      <c r="E291">
        <f t="shared" si="44"/>
        <v>21.068938227090133</v>
      </c>
      <c r="F291">
        <f t="shared" si="36"/>
        <v>1562.5340835613226</v>
      </c>
      <c r="G291">
        <f t="shared" si="37"/>
        <v>3125.0681671226453</v>
      </c>
      <c r="H291">
        <f t="shared" si="38"/>
        <v>9375.2045013679326</v>
      </c>
      <c r="I291">
        <f t="shared" si="42"/>
        <v>240</v>
      </c>
      <c r="J291">
        <f>IF(B290&lt;Utilisateur!$B$25, C291+C$32/(INTERZONALFLOW)*(1-EXP(-INTERZONALFLOW/NFVOL*B291)),D291)</f>
        <v>21.068938227090133</v>
      </c>
      <c r="K291">
        <f t="shared" si="39"/>
        <v>1719.508777208262</v>
      </c>
      <c r="L291">
        <f t="shared" si="40"/>
        <v>3439.017554416524</v>
      </c>
      <c r="M291">
        <f t="shared" si="41"/>
        <v>10317.052663249571</v>
      </c>
      <c r="N291">
        <f t="shared" si="43"/>
        <v>240</v>
      </c>
    </row>
    <row r="292" spans="2:14" x14ac:dyDescent="0.2">
      <c r="B292">
        <f t="shared" si="35"/>
        <v>241</v>
      </c>
      <c r="C292" t="str">
        <f>IF(B291&lt;Utilisateur!$B$25, Quellstärke/(Volumen*Verlustrate)*(1-EXP(-Verlustrate*B292)),"")</f>
        <v/>
      </c>
      <c r="D292">
        <f>IF(B292&gt;Utilisateur!$B$25, Quellstärke/(Volumen*Verlustrate)*(1-EXP(-Verlustrate*Utilisateur!$B$25))  * EXP(-Verlustrate*(B292-Utilisateur!$B$25)), "")</f>
        <v>20.504224482509265</v>
      </c>
      <c r="E292">
        <f t="shared" si="44"/>
        <v>20.504224482509265</v>
      </c>
      <c r="F292">
        <f t="shared" si="36"/>
        <v>1562.6878652449413</v>
      </c>
      <c r="G292">
        <f t="shared" si="37"/>
        <v>3125.3757304898827</v>
      </c>
      <c r="H292">
        <f t="shared" si="38"/>
        <v>9376.1271914696463</v>
      </c>
      <c r="I292">
        <f t="shared" si="42"/>
        <v>241</v>
      </c>
      <c r="J292">
        <f>IF(B291&lt;Utilisateur!$B$25, C292+C$32/(INTERZONALFLOW)*(1-EXP(-INTERZONALFLOW/NFVOL*B292)),D292)</f>
        <v>20.504224482509265</v>
      </c>
      <c r="K292">
        <f t="shared" si="39"/>
        <v>1719.6625588918807</v>
      </c>
      <c r="L292">
        <f t="shared" si="40"/>
        <v>3439.3251177837615</v>
      </c>
      <c r="M292">
        <f t="shared" si="41"/>
        <v>10317.975353351285</v>
      </c>
      <c r="N292">
        <f t="shared" si="43"/>
        <v>241</v>
      </c>
    </row>
    <row r="293" spans="2:14" x14ac:dyDescent="0.2">
      <c r="B293">
        <f t="shared" si="35"/>
        <v>242</v>
      </c>
      <c r="C293" t="str">
        <f>IF(B292&lt;Utilisateur!$B$25, Quellstärke/(Volumen*Verlustrate)*(1-EXP(-Verlustrate*B293)),"")</f>
        <v/>
      </c>
      <c r="D293">
        <f>IF(B293&gt;Utilisateur!$B$25, Quellstärke/(Volumen*Verlustrate)*(1-EXP(-Verlustrate*Utilisateur!$B$25))  * EXP(-Verlustrate*(B293-Utilisateur!$B$25)), "")</f>
        <v>19.954646840653709</v>
      </c>
      <c r="E293">
        <f t="shared" si="44"/>
        <v>19.954646840653709</v>
      </c>
      <c r="F293">
        <f t="shared" si="36"/>
        <v>1562.8375250962463</v>
      </c>
      <c r="G293">
        <f t="shared" si="37"/>
        <v>3125.6750501924926</v>
      </c>
      <c r="H293">
        <f t="shared" si="38"/>
        <v>9377.0251505774759</v>
      </c>
      <c r="I293">
        <f t="shared" si="42"/>
        <v>242</v>
      </c>
      <c r="J293">
        <f>IF(B292&lt;Utilisateur!$B$25, C293+C$32/(INTERZONALFLOW)*(1-EXP(-INTERZONALFLOW/NFVOL*B293)),D293)</f>
        <v>19.954646840653709</v>
      </c>
      <c r="K293">
        <f t="shared" si="39"/>
        <v>1719.8122187431857</v>
      </c>
      <c r="L293">
        <f t="shared" si="40"/>
        <v>3439.6244374863713</v>
      </c>
      <c r="M293">
        <f t="shared" si="41"/>
        <v>10318.873312459114</v>
      </c>
      <c r="N293">
        <f t="shared" si="43"/>
        <v>242</v>
      </c>
    </row>
    <row r="294" spans="2:14" x14ac:dyDescent="0.2">
      <c r="B294">
        <f t="shared" si="35"/>
        <v>243</v>
      </c>
      <c r="C294" t="str">
        <f>IF(B293&lt;Utilisateur!$B$25, Quellstärke/(Volumen*Verlustrate)*(1-EXP(-Verlustrate*B294)),"")</f>
        <v/>
      </c>
      <c r="D294">
        <f>IF(B294&gt;Utilisateur!$B$25, Quellstärke/(Volumen*Verlustrate)*(1-EXP(-Verlustrate*Utilisateur!$B$25))  * EXP(-Verlustrate*(B294-Utilisateur!$B$25)), "")</f>
        <v>19.419799606411722</v>
      </c>
      <c r="E294">
        <f t="shared" si="44"/>
        <v>19.419799606411722</v>
      </c>
      <c r="F294">
        <f t="shared" si="36"/>
        <v>1562.9831735932944</v>
      </c>
      <c r="G294">
        <f t="shared" si="37"/>
        <v>3125.9663471865888</v>
      </c>
      <c r="H294">
        <f t="shared" si="38"/>
        <v>9377.8990415597636</v>
      </c>
      <c r="I294">
        <f t="shared" si="42"/>
        <v>243</v>
      </c>
      <c r="J294">
        <f>IF(B293&lt;Utilisateur!$B$25, C294+C$32/(INTERZONALFLOW)*(1-EXP(-INTERZONALFLOW/NFVOL*B294)),D294)</f>
        <v>19.419799606411722</v>
      </c>
      <c r="K294">
        <f t="shared" si="39"/>
        <v>1719.9578672402338</v>
      </c>
      <c r="L294">
        <f t="shared" si="40"/>
        <v>3439.9157344804676</v>
      </c>
      <c r="M294">
        <f t="shared" si="41"/>
        <v>10319.747203441402</v>
      </c>
      <c r="N294">
        <f t="shared" si="43"/>
        <v>243</v>
      </c>
    </row>
    <row r="295" spans="2:14" x14ac:dyDescent="0.2">
      <c r="B295">
        <f t="shared" si="35"/>
        <v>244</v>
      </c>
      <c r="C295" t="str">
        <f>IF(B294&lt;Utilisateur!$B$25, Quellstärke/(Volumen*Verlustrate)*(1-EXP(-Verlustrate*B295)),"")</f>
        <v/>
      </c>
      <c r="D295">
        <f>IF(B295&gt;Utilisateur!$B$25, Quellstärke/(Volumen*Verlustrate)*(1-EXP(-Verlustrate*Utilisateur!$B$25))  * EXP(-Verlustrate*(B295-Utilisateur!$B$25)), "")</f>
        <v>18.899287958575282</v>
      </c>
      <c r="E295">
        <f t="shared" si="44"/>
        <v>18.899287958575282</v>
      </c>
      <c r="F295">
        <f t="shared" si="36"/>
        <v>1563.1249182529837</v>
      </c>
      <c r="G295">
        <f t="shared" si="37"/>
        <v>3126.2498365059673</v>
      </c>
      <c r="H295">
        <f t="shared" si="38"/>
        <v>9378.7495095179002</v>
      </c>
      <c r="I295">
        <f t="shared" si="42"/>
        <v>244</v>
      </c>
      <c r="J295">
        <f>IF(B294&lt;Utilisateur!$B$25, C295+C$32/(INTERZONALFLOW)*(1-EXP(-INTERZONALFLOW/NFVOL*B295)),D295)</f>
        <v>18.899287958575282</v>
      </c>
      <c r="K295">
        <f t="shared" si="39"/>
        <v>1720.099611899923</v>
      </c>
      <c r="L295">
        <f t="shared" si="40"/>
        <v>3440.1992237998461</v>
      </c>
      <c r="M295">
        <f t="shared" si="41"/>
        <v>10320.597671399539</v>
      </c>
      <c r="N295">
        <f t="shared" si="43"/>
        <v>244</v>
      </c>
    </row>
    <row r="296" spans="2:14" x14ac:dyDescent="0.2">
      <c r="B296">
        <f t="shared" si="35"/>
        <v>245</v>
      </c>
      <c r="C296" t="str">
        <f>IF(B295&lt;Utilisateur!$B$25, Quellstärke/(Volumen*Verlustrate)*(1-EXP(-Verlustrate*B296)),"")</f>
        <v/>
      </c>
      <c r="D296">
        <f>IF(B296&gt;Utilisateur!$B$25, Quellstärke/(Volumen*Verlustrate)*(1-EXP(-Verlustrate*Utilisateur!$B$25))  * EXP(-Verlustrate*(B296-Utilisateur!$B$25)), "")</f>
        <v>18.392727658385272</v>
      </c>
      <c r="E296">
        <f t="shared" si="44"/>
        <v>18.392727658385272</v>
      </c>
      <c r="F296">
        <f t="shared" si="36"/>
        <v>1563.2628637104215</v>
      </c>
      <c r="G296">
        <f t="shared" si="37"/>
        <v>3126.5257274208429</v>
      </c>
      <c r="H296">
        <f t="shared" si="38"/>
        <v>9379.5771822625284</v>
      </c>
      <c r="I296">
        <f t="shared" si="42"/>
        <v>245</v>
      </c>
      <c r="J296">
        <f>IF(B295&lt;Utilisateur!$B$25, C296+C$32/(INTERZONALFLOW)*(1-EXP(-INTERZONALFLOW/NFVOL*B296)),D296)</f>
        <v>18.392727658385272</v>
      </c>
      <c r="K296">
        <f t="shared" si="39"/>
        <v>1720.2375573573609</v>
      </c>
      <c r="L296">
        <f t="shared" si="40"/>
        <v>3440.4751147147217</v>
      </c>
      <c r="M296">
        <f t="shared" si="41"/>
        <v>10321.425344144167</v>
      </c>
      <c r="N296">
        <f t="shared" si="43"/>
        <v>245</v>
      </c>
    </row>
    <row r="297" spans="2:14" x14ac:dyDescent="0.2">
      <c r="B297">
        <f t="shared" si="35"/>
        <v>246</v>
      </c>
      <c r="C297" t="str">
        <f>IF(B296&lt;Utilisateur!$B$25, Quellstärke/(Volumen*Verlustrate)*(1-EXP(-Verlustrate*B297)),"")</f>
        <v/>
      </c>
      <c r="D297">
        <f>IF(B297&gt;Utilisateur!$B$25, Quellstärke/(Volumen*Verlustrate)*(1-EXP(-Verlustrate*Utilisateur!$B$25))  * EXP(-Verlustrate*(B297-Utilisateur!$B$25)), "")</f>
        <v>17.899744765888681</v>
      </c>
      <c r="E297">
        <f t="shared" si="44"/>
        <v>17.899744765888681</v>
      </c>
      <c r="F297">
        <f t="shared" si="36"/>
        <v>1563.3971117961657</v>
      </c>
      <c r="G297">
        <f t="shared" si="37"/>
        <v>3126.7942235923315</v>
      </c>
      <c r="H297">
        <f t="shared" si="38"/>
        <v>9380.3826707769931</v>
      </c>
      <c r="I297">
        <f t="shared" si="42"/>
        <v>246</v>
      </c>
      <c r="J297">
        <f>IF(B296&lt;Utilisateur!$B$25, C297+C$32/(INTERZONALFLOW)*(1-EXP(-INTERZONALFLOW/NFVOL*B297)),D297)</f>
        <v>17.899744765888681</v>
      </c>
      <c r="K297">
        <f t="shared" si="39"/>
        <v>1720.3718054431051</v>
      </c>
      <c r="L297">
        <f t="shared" si="40"/>
        <v>3440.7436108862103</v>
      </c>
      <c r="M297">
        <f t="shared" si="41"/>
        <v>10322.230832658632</v>
      </c>
      <c r="N297">
        <f t="shared" si="43"/>
        <v>246</v>
      </c>
    </row>
    <row r="298" spans="2:14" x14ac:dyDescent="0.2">
      <c r="B298">
        <f t="shared" si="35"/>
        <v>247</v>
      </c>
      <c r="C298" t="str">
        <f>IF(B297&lt;Utilisateur!$B$25, Quellstärke/(Volumen*Verlustrate)*(1-EXP(-Verlustrate*B298)),"")</f>
        <v/>
      </c>
      <c r="D298">
        <f>IF(B298&gt;Utilisateur!$B$25, Quellstärke/(Volumen*Verlustrate)*(1-EXP(-Verlustrate*Utilisateur!$B$25))  * EXP(-Verlustrate*(B298-Utilisateur!$B$25)), "")</f>
        <v>17.419975363898132</v>
      </c>
      <c r="E298">
        <f t="shared" si="44"/>
        <v>17.419975363898132</v>
      </c>
      <c r="F298">
        <f t="shared" si="36"/>
        <v>1563.5277616113949</v>
      </c>
      <c r="G298">
        <f t="shared" si="37"/>
        <v>3127.0555232227898</v>
      </c>
      <c r="H298">
        <f t="shared" si="38"/>
        <v>9381.1665696683685</v>
      </c>
      <c r="I298">
        <f t="shared" si="42"/>
        <v>247</v>
      </c>
      <c r="J298">
        <f>IF(B297&lt;Utilisateur!$B$25, C298+C$32/(INTERZONALFLOW)*(1-EXP(-INTERZONALFLOW/NFVOL*B298)),D298)</f>
        <v>17.419975363898132</v>
      </c>
      <c r="K298">
        <f t="shared" si="39"/>
        <v>1720.5024552583343</v>
      </c>
      <c r="L298">
        <f t="shared" si="40"/>
        <v>3441.0049105166686</v>
      </c>
      <c r="M298">
        <f t="shared" si="41"/>
        <v>10323.014731550007</v>
      </c>
      <c r="N298">
        <f t="shared" si="43"/>
        <v>247</v>
      </c>
    </row>
    <row r="299" spans="2:14" x14ac:dyDescent="0.2">
      <c r="B299">
        <f t="shared" si="35"/>
        <v>248</v>
      </c>
      <c r="C299" t="str">
        <f>IF(B298&lt;Utilisateur!$B$25, Quellstärke/(Volumen*Verlustrate)*(1-EXP(-Verlustrate*B299)),"")</f>
        <v/>
      </c>
      <c r="D299">
        <f>IF(B299&gt;Utilisateur!$B$25, Quellstärke/(Volumen*Verlustrate)*(1-EXP(-Verlustrate*Utilisateur!$B$25))  * EXP(-Verlustrate*(B299-Utilisateur!$B$25)), "")</f>
        <v>16.953065289350345</v>
      </c>
      <c r="E299">
        <f t="shared" si="44"/>
        <v>16.953065289350345</v>
      </c>
      <c r="F299">
        <f t="shared" si="36"/>
        <v>1563.6549096010651</v>
      </c>
      <c r="G299">
        <f t="shared" si="37"/>
        <v>3127.3098192021303</v>
      </c>
      <c r="H299">
        <f t="shared" si="38"/>
        <v>9381.9294576063894</v>
      </c>
      <c r="I299">
        <f t="shared" si="42"/>
        <v>248</v>
      </c>
      <c r="J299">
        <f>IF(B298&lt;Utilisateur!$B$25, C299+C$32/(INTERZONALFLOW)*(1-EXP(-INTERZONALFLOW/NFVOL*B299)),D299)</f>
        <v>16.953065289350345</v>
      </c>
      <c r="K299">
        <f t="shared" si="39"/>
        <v>1720.6296032480045</v>
      </c>
      <c r="L299">
        <f t="shared" si="40"/>
        <v>3441.259206496009</v>
      </c>
      <c r="M299">
        <f t="shared" si="41"/>
        <v>10323.777619488028</v>
      </c>
      <c r="N299">
        <f t="shared" si="43"/>
        <v>248</v>
      </c>
    </row>
    <row r="300" spans="2:14" x14ac:dyDescent="0.2">
      <c r="B300">
        <f t="shared" si="35"/>
        <v>249</v>
      </c>
      <c r="C300" t="str">
        <f>IF(B299&lt;Utilisateur!$B$25, Quellstärke/(Volumen*Verlustrate)*(1-EXP(-Verlustrate*B300)),"")</f>
        <v/>
      </c>
      <c r="D300">
        <f>IF(B300&gt;Utilisateur!$B$25, Quellstärke/(Volumen*Verlustrate)*(1-EXP(-Verlustrate*Utilisateur!$B$25))  * EXP(-Verlustrate*(B300-Utilisateur!$B$25)), "")</f>
        <v>16.49866987186493</v>
      </c>
      <c r="E300">
        <f t="shared" si="44"/>
        <v>16.49866987186493</v>
      </c>
      <c r="F300">
        <f t="shared" si="36"/>
        <v>1563.7786496251042</v>
      </c>
      <c r="G300">
        <f t="shared" si="37"/>
        <v>3127.5572992502084</v>
      </c>
      <c r="H300">
        <f t="shared" si="38"/>
        <v>9382.6718977506225</v>
      </c>
      <c r="I300">
        <f t="shared" si="42"/>
        <v>249</v>
      </c>
      <c r="J300">
        <f>IF(B299&lt;Utilisateur!$B$25, C300+C$32/(INTERZONALFLOW)*(1-EXP(-INTERZONALFLOW/NFVOL*B300)),D300)</f>
        <v>16.49866987186493</v>
      </c>
      <c r="K300">
        <f t="shared" si="39"/>
        <v>1720.7533432720436</v>
      </c>
      <c r="L300">
        <f t="shared" si="40"/>
        <v>3441.5066865440872</v>
      </c>
      <c r="M300">
        <f t="shared" si="41"/>
        <v>10324.520059632261</v>
      </c>
      <c r="N300">
        <f t="shared" si="43"/>
        <v>249</v>
      </c>
    </row>
    <row r="301" spans="2:14" x14ac:dyDescent="0.2">
      <c r="B301">
        <f t="shared" si="35"/>
        <v>250</v>
      </c>
      <c r="C301" t="str">
        <f>IF(B300&lt;Utilisateur!$B$25, Quellstärke/(Volumen*Verlustrate)*(1-EXP(-Verlustrate*B301)),"")</f>
        <v/>
      </c>
      <c r="D301">
        <f>IF(B301&gt;Utilisateur!$B$25, Quellstärke/(Volumen*Verlustrate)*(1-EXP(-Verlustrate*Utilisateur!$B$25))  * EXP(-Verlustrate*(B301-Utilisateur!$B$25)), "")</f>
        <v>16.056453679310682</v>
      </c>
      <c r="E301">
        <f t="shared" si="44"/>
        <v>16.056453679310682</v>
      </c>
      <c r="F301">
        <f t="shared" si="36"/>
        <v>1563.8990730276989</v>
      </c>
      <c r="G301">
        <f t="shared" si="37"/>
        <v>3127.7981460553979</v>
      </c>
      <c r="H301">
        <f t="shared" si="38"/>
        <v>9383.3944381661913</v>
      </c>
      <c r="I301">
        <f t="shared" si="42"/>
        <v>250</v>
      </c>
      <c r="J301">
        <f>IF(B300&lt;Utilisateur!$B$25, C301+C$32/(INTERZONALFLOW)*(1-EXP(-INTERZONALFLOW/NFVOL*B301)),D301)</f>
        <v>16.056453679310682</v>
      </c>
      <c r="K301">
        <f t="shared" si="39"/>
        <v>1720.8737666746383</v>
      </c>
      <c r="L301">
        <f t="shared" si="40"/>
        <v>3441.7475333492766</v>
      </c>
      <c r="M301">
        <f t="shared" si="41"/>
        <v>10325.24260004783</v>
      </c>
      <c r="N301">
        <f t="shared" si="43"/>
        <v>250</v>
      </c>
    </row>
    <row r="302" spans="2:14" x14ac:dyDescent="0.2">
      <c r="B302">
        <f t="shared" si="35"/>
        <v>251</v>
      </c>
      <c r="C302" t="str">
        <f>IF(B301&lt;Utilisateur!$B$25, Quellstärke/(Volumen*Verlustrate)*(1-EXP(-Verlustrate*B302)),"")</f>
        <v/>
      </c>
      <c r="D302">
        <f>IF(B302&gt;Utilisateur!$B$25, Quellstärke/(Volumen*Verlustrate)*(1-EXP(-Verlustrate*Utilisateur!$B$25))  * EXP(-Verlustrate*(B302-Utilisateur!$B$25)), "")</f>
        <v>15.62609027019146</v>
      </c>
      <c r="E302">
        <f t="shared" si="44"/>
        <v>15.62609027019146</v>
      </c>
      <c r="F302">
        <f t="shared" si="36"/>
        <v>1564.0162687047255</v>
      </c>
      <c r="G302">
        <f t="shared" si="37"/>
        <v>3128.0325374094509</v>
      </c>
      <c r="H302">
        <f t="shared" si="38"/>
        <v>9384.09761222835</v>
      </c>
      <c r="I302">
        <f t="shared" si="42"/>
        <v>251</v>
      </c>
      <c r="J302">
        <f>IF(B301&lt;Utilisateur!$B$25, C302+C$32/(INTERZONALFLOW)*(1-EXP(-INTERZONALFLOW/NFVOL*B302)),D302)</f>
        <v>15.62609027019146</v>
      </c>
      <c r="K302">
        <f t="shared" si="39"/>
        <v>1720.9909623516648</v>
      </c>
      <c r="L302">
        <f t="shared" si="40"/>
        <v>3441.9819247033297</v>
      </c>
      <c r="M302">
        <f t="shared" si="41"/>
        <v>10325.945774109989</v>
      </c>
      <c r="N302">
        <f t="shared" si="43"/>
        <v>251</v>
      </c>
    </row>
    <row r="303" spans="2:14" x14ac:dyDescent="0.2">
      <c r="B303">
        <f t="shared" si="35"/>
        <v>252</v>
      </c>
      <c r="C303" t="str">
        <f>IF(B302&lt;Utilisateur!$B$25, Quellstärke/(Volumen*Verlustrate)*(1-EXP(-Verlustrate*B303)),"")</f>
        <v/>
      </c>
      <c r="D303">
        <f>IF(B303&gt;Utilisateur!$B$25, Quellstärke/(Volumen*Verlustrate)*(1-EXP(-Verlustrate*Utilisateur!$B$25))  * EXP(-Verlustrate*(B303-Utilisateur!$B$25)), "")</f>
        <v>15.207261952668917</v>
      </c>
      <c r="E303">
        <f t="shared" si="44"/>
        <v>15.207261952668917</v>
      </c>
      <c r="F303">
        <f t="shared" si="36"/>
        <v>1564.1303231693705</v>
      </c>
      <c r="G303">
        <f t="shared" si="37"/>
        <v>3128.260646338741</v>
      </c>
      <c r="H303">
        <f t="shared" si="38"/>
        <v>9384.7819390162203</v>
      </c>
      <c r="I303">
        <f t="shared" si="42"/>
        <v>252</v>
      </c>
      <c r="J303">
        <f>IF(B302&lt;Utilisateur!$B$25, C303+C$32/(INTERZONALFLOW)*(1-EXP(-INTERZONALFLOW/NFVOL*B303)),D303)</f>
        <v>15.207261952668917</v>
      </c>
      <c r="K303">
        <f t="shared" si="39"/>
        <v>1721.1050168163099</v>
      </c>
      <c r="L303">
        <f t="shared" si="40"/>
        <v>3442.2100336326198</v>
      </c>
      <c r="M303">
        <f t="shared" si="41"/>
        <v>10326.630100897859</v>
      </c>
      <c r="N303">
        <f t="shared" si="43"/>
        <v>252</v>
      </c>
    </row>
    <row r="304" spans="2:14" x14ac:dyDescent="0.2">
      <c r="B304">
        <f t="shared" si="35"/>
        <v>253</v>
      </c>
      <c r="C304" t="str">
        <f>IF(B303&lt;Utilisateur!$B$25, Quellstärke/(Volumen*Verlustrate)*(1-EXP(-Verlustrate*B304)),"")</f>
        <v/>
      </c>
      <c r="D304">
        <f>IF(B304&gt;Utilisateur!$B$25, Quellstärke/(Volumen*Verlustrate)*(1-EXP(-Verlustrate*Utilisateur!$B$25))  * EXP(-Verlustrate*(B304-Utilisateur!$B$25)), "")</f>
        <v>14.799659550044193</v>
      </c>
      <c r="E304">
        <f t="shared" si="44"/>
        <v>14.799659550044193</v>
      </c>
      <c r="F304">
        <f t="shared" si="36"/>
        <v>1564.2413206159958</v>
      </c>
      <c r="G304">
        <f t="shared" si="37"/>
        <v>3128.4826412319917</v>
      </c>
      <c r="H304">
        <f t="shared" si="38"/>
        <v>9385.4479236959723</v>
      </c>
      <c r="I304">
        <f t="shared" si="42"/>
        <v>253</v>
      </c>
      <c r="J304">
        <f>IF(B303&lt;Utilisateur!$B$25, C304+C$32/(INTERZONALFLOW)*(1-EXP(-INTERZONALFLOW/NFVOL*B304)),D304)</f>
        <v>14.799659550044193</v>
      </c>
      <c r="K304">
        <f t="shared" si="39"/>
        <v>1721.2160142629352</v>
      </c>
      <c r="L304">
        <f t="shared" si="40"/>
        <v>3442.4320285258705</v>
      </c>
      <c r="M304">
        <f t="shared" si="41"/>
        <v>10327.296085577611</v>
      </c>
      <c r="N304">
        <f t="shared" si="43"/>
        <v>253</v>
      </c>
    </row>
    <row r="305" spans="2:14" x14ac:dyDescent="0.2">
      <c r="B305">
        <f t="shared" si="35"/>
        <v>254</v>
      </c>
      <c r="C305" t="str">
        <f>IF(B304&lt;Utilisateur!$B$25, Quellstärke/(Volumen*Verlustrate)*(1-EXP(-Verlustrate*B305)),"")</f>
        <v/>
      </c>
      <c r="D305">
        <f>IF(B305&gt;Utilisateur!$B$25, Quellstärke/(Volumen*Verlustrate)*(1-EXP(-Verlustrate*Utilisateur!$B$25))  * EXP(-Verlustrate*(B305-Utilisateur!$B$25)), "")</f>
        <v>14.402982172525402</v>
      </c>
      <c r="E305">
        <f t="shared" si="44"/>
        <v>14.402982172525402</v>
      </c>
      <c r="F305">
        <f t="shared" si="36"/>
        <v>1564.3493429822897</v>
      </c>
      <c r="G305">
        <f t="shared" si="37"/>
        <v>3128.6986859645795</v>
      </c>
      <c r="H305">
        <f t="shared" si="38"/>
        <v>9386.0960578937356</v>
      </c>
      <c r="I305">
        <f t="shared" si="42"/>
        <v>254</v>
      </c>
      <c r="J305">
        <f>IF(B304&lt;Utilisateur!$B$25, C305+C$32/(INTERZONALFLOW)*(1-EXP(-INTERZONALFLOW/NFVOL*B305)),D305)</f>
        <v>14.402982172525402</v>
      </c>
      <c r="K305">
        <f t="shared" si="39"/>
        <v>1721.3240366292291</v>
      </c>
      <c r="L305">
        <f t="shared" si="40"/>
        <v>3442.6480732584582</v>
      </c>
      <c r="M305">
        <f t="shared" si="41"/>
        <v>10327.944219775374</v>
      </c>
      <c r="N305">
        <f t="shared" si="43"/>
        <v>254</v>
      </c>
    </row>
    <row r="306" spans="2:14" x14ac:dyDescent="0.2">
      <c r="B306">
        <f t="shared" si="35"/>
        <v>255</v>
      </c>
      <c r="C306" t="str">
        <f>IF(B305&lt;Utilisateur!$B$25, Quellstärke/(Volumen*Verlustrate)*(1-EXP(-Verlustrate*B306)),"")</f>
        <v/>
      </c>
      <c r="D306">
        <f>IF(B306&gt;Utilisateur!$B$25, Quellstärke/(Volumen*Verlustrate)*(1-EXP(-Verlustrate*Utilisateur!$B$25))  * EXP(-Verlustrate*(B306-Utilisateur!$B$25)), "")</f>
        <v>14.016936995112509</v>
      </c>
      <c r="E306">
        <f t="shared" si="44"/>
        <v>14.016936995112509</v>
      </c>
      <c r="F306">
        <f t="shared" si="36"/>
        <v>1564.4544700097531</v>
      </c>
      <c r="G306">
        <f t="shared" si="37"/>
        <v>3128.9089400195062</v>
      </c>
      <c r="H306">
        <f t="shared" si="38"/>
        <v>9386.7268200585149</v>
      </c>
      <c r="I306">
        <f t="shared" si="42"/>
        <v>255</v>
      </c>
      <c r="J306">
        <f>IF(B305&lt;Utilisateur!$B$25, C306+C$32/(INTERZONALFLOW)*(1-EXP(-INTERZONALFLOW/NFVOL*B306)),D306)</f>
        <v>14.016936995112509</v>
      </c>
      <c r="K306">
        <f t="shared" si="39"/>
        <v>1721.4291636566925</v>
      </c>
      <c r="L306">
        <f t="shared" si="40"/>
        <v>3442.858327313385</v>
      </c>
      <c r="M306">
        <f t="shared" si="41"/>
        <v>10328.574981940154</v>
      </c>
      <c r="N306">
        <f t="shared" si="43"/>
        <v>255</v>
      </c>
    </row>
    <row r="307" spans="2:14" x14ac:dyDescent="0.2">
      <c r="B307">
        <f t="shared" si="35"/>
        <v>256</v>
      </c>
      <c r="C307" t="str">
        <f>IF(B306&lt;Utilisateur!$B$25, Quellstärke/(Volumen*Verlustrate)*(1-EXP(-Verlustrate*B307)),"")</f>
        <v/>
      </c>
      <c r="D307">
        <f>IF(B307&gt;Utilisateur!$B$25, Quellstärke/(Volumen*Verlustrate)*(1-EXP(-Verlustrate*Utilisateur!$B$25))  * EXP(-Verlustrate*(B307-Utilisateur!$B$25)), "")</f>
        <v>13.641239041435544</v>
      </c>
      <c r="E307">
        <f t="shared" si="44"/>
        <v>13.641239041435544</v>
      </c>
      <c r="F307">
        <f t="shared" si="36"/>
        <v>1564.5567793025639</v>
      </c>
      <c r="G307">
        <f t="shared" si="37"/>
        <v>3129.1135586051278</v>
      </c>
      <c r="H307">
        <f t="shared" si="38"/>
        <v>9387.3406758153797</v>
      </c>
      <c r="I307">
        <f t="shared" si="42"/>
        <v>256</v>
      </c>
      <c r="J307">
        <f>IF(B306&lt;Utilisateur!$B$25, C307+C$32/(INTERZONALFLOW)*(1-EXP(-INTERZONALFLOW/NFVOL*B307)),D307)</f>
        <v>13.641239041435544</v>
      </c>
      <c r="K307">
        <f t="shared" si="39"/>
        <v>1721.5314729495033</v>
      </c>
      <c r="L307">
        <f t="shared" si="40"/>
        <v>3443.0629458990065</v>
      </c>
      <c r="M307">
        <f t="shared" si="41"/>
        <v>10329.188837697018</v>
      </c>
      <c r="N307">
        <f t="shared" si="43"/>
        <v>256</v>
      </c>
    </row>
    <row r="308" spans="2:14" x14ac:dyDescent="0.2">
      <c r="B308">
        <f t="shared" si="35"/>
        <v>257</v>
      </c>
      <c r="C308" t="str">
        <f>IF(B307&lt;Utilisateur!$B$25, Quellstärke/(Volumen*Verlustrate)*(1-EXP(-Verlustrate*B308)),"")</f>
        <v/>
      </c>
      <c r="D308">
        <f>IF(B308&gt;Utilisateur!$B$25, Quellstärke/(Volumen*Verlustrate)*(1-EXP(-Verlustrate*Utilisateur!$B$25))  * EXP(-Verlustrate*(B308-Utilisateur!$B$25)), "")</f>
        <v>13.275610973386678</v>
      </c>
      <c r="E308">
        <f t="shared" si="44"/>
        <v>13.275610973386678</v>
      </c>
      <c r="F308">
        <f t="shared" si="36"/>
        <v>1564.6563463848643</v>
      </c>
      <c r="G308">
        <f t="shared" si="37"/>
        <v>3129.3126927697285</v>
      </c>
      <c r="H308">
        <f t="shared" si="38"/>
        <v>9387.9380783091819</v>
      </c>
      <c r="I308">
        <f t="shared" si="42"/>
        <v>257</v>
      </c>
      <c r="J308">
        <f>IF(B307&lt;Utilisateur!$B$25, C308+C$32/(INTERZONALFLOW)*(1-EXP(-INTERZONALFLOW/NFVOL*B308)),D308)</f>
        <v>13.275610973386678</v>
      </c>
      <c r="K308">
        <f t="shared" si="39"/>
        <v>1721.6310400318036</v>
      </c>
      <c r="L308">
        <f t="shared" si="40"/>
        <v>3443.2620800636073</v>
      </c>
      <c r="M308">
        <f t="shared" si="41"/>
        <v>10329.786240190821</v>
      </c>
      <c r="N308">
        <f t="shared" si="43"/>
        <v>257</v>
      </c>
    </row>
    <row r="309" spans="2:14" x14ac:dyDescent="0.2">
      <c r="B309">
        <f t="shared" ref="B309:B372" si="45">B308+1</f>
        <v>258</v>
      </c>
      <c r="C309" t="str">
        <f>IF(B308&lt;Utilisateur!$B$25, Quellstärke/(Volumen*Verlustrate)*(1-EXP(-Verlustrate*B309)),"")</f>
        <v/>
      </c>
      <c r="D309">
        <f>IF(B309&gt;Utilisateur!$B$25, Quellstärke/(Volumen*Verlustrate)*(1-EXP(-Verlustrate*Utilisateur!$B$25))  * EXP(-Verlustrate*(B309-Utilisateur!$B$25)), "")</f>
        <v>12.919782886390788</v>
      </c>
      <c r="E309">
        <f t="shared" si="44"/>
        <v>12.919782886390788</v>
      </c>
      <c r="F309">
        <f t="shared" ref="F309:F372" si="46">$E309*$E$25+F308</f>
        <v>1564.7532447565122</v>
      </c>
      <c r="G309">
        <f t="shared" ref="G309:G372" si="47">$E309*$E$26+G308</f>
        <v>3129.5064895130245</v>
      </c>
      <c r="H309">
        <f t="shared" ref="H309:H372" si="48">$E309*$E$27+H308</f>
        <v>9388.5194685390688</v>
      </c>
      <c r="I309">
        <f t="shared" si="42"/>
        <v>258</v>
      </c>
      <c r="J309">
        <f>IF(B308&lt;Utilisateur!$B$25, C309+C$32/(INTERZONALFLOW)*(1-EXP(-INTERZONALFLOW/NFVOL*B309)),D309)</f>
        <v>12.919782886390788</v>
      </c>
      <c r="K309">
        <f t="shared" ref="K309:K372" si="49">$J309*$E$25+K308</f>
        <v>1721.7279384034516</v>
      </c>
      <c r="L309">
        <f t="shared" ref="L309:L372" si="50">$J309*$E$26+L308</f>
        <v>3443.4558768069032</v>
      </c>
      <c r="M309">
        <f t="shared" ref="M309:M372" si="51">$J309*$E$27+M308</f>
        <v>10330.367630420707</v>
      </c>
      <c r="N309">
        <f t="shared" si="43"/>
        <v>258</v>
      </c>
    </row>
    <row r="310" spans="2:14" x14ac:dyDescent="0.2">
      <c r="B310">
        <f t="shared" si="45"/>
        <v>259</v>
      </c>
      <c r="C310" t="str">
        <f>IF(B309&lt;Utilisateur!$B$25, Quellstärke/(Volumen*Verlustrate)*(1-EXP(-Verlustrate*B310)),"")</f>
        <v/>
      </c>
      <c r="D310">
        <f>IF(B310&gt;Utilisateur!$B$25, Quellstärke/(Volumen*Verlustrate)*(1-EXP(-Verlustrate*Utilisateur!$B$25))  * EXP(-Verlustrate*(B310-Utilisateur!$B$25)), "")</f>
        <v>12.573492110163416</v>
      </c>
      <c r="E310">
        <f t="shared" si="44"/>
        <v>12.573492110163416</v>
      </c>
      <c r="F310">
        <f t="shared" si="46"/>
        <v>1564.8475459473384</v>
      </c>
      <c r="G310">
        <f t="shared" si="47"/>
        <v>3129.6950918946768</v>
      </c>
      <c r="H310">
        <f t="shared" si="48"/>
        <v>9389.0852756840268</v>
      </c>
      <c r="I310">
        <f t="shared" si="42"/>
        <v>259</v>
      </c>
      <c r="J310">
        <f>IF(B309&lt;Utilisateur!$B$25, C310+C$32/(INTERZONALFLOW)*(1-EXP(-INTERZONALFLOW/NFVOL*B310)),D310)</f>
        <v>12.573492110163416</v>
      </c>
      <c r="K310">
        <f t="shared" si="49"/>
        <v>1721.8222395942778</v>
      </c>
      <c r="L310">
        <f t="shared" si="50"/>
        <v>3443.6444791885556</v>
      </c>
      <c r="M310">
        <f t="shared" si="51"/>
        <v>10330.933437565665</v>
      </c>
      <c r="N310">
        <f t="shared" si="43"/>
        <v>259</v>
      </c>
    </row>
    <row r="311" spans="2:14" x14ac:dyDescent="0.2">
      <c r="B311">
        <f t="shared" si="45"/>
        <v>260</v>
      </c>
      <c r="C311" t="str">
        <f>IF(B310&lt;Utilisateur!$B$25, Quellstärke/(Volumen*Verlustrate)*(1-EXP(-Verlustrate*B311)),"")</f>
        <v/>
      </c>
      <c r="D311">
        <f>IF(B311&gt;Utilisateur!$B$25, Quellstärke/(Volumen*Verlustrate)*(1-EXP(-Verlustrate*Utilisateur!$B$25))  * EXP(-Verlustrate*(B311-Utilisateur!$B$25)), "")</f>
        <v>12.236483014809062</v>
      </c>
      <c r="E311">
        <f t="shared" si="44"/>
        <v>12.236483014809062</v>
      </c>
      <c r="F311">
        <f t="shared" si="46"/>
        <v>1564.9393195699495</v>
      </c>
      <c r="G311">
        <f t="shared" si="47"/>
        <v>3129.878639139899</v>
      </c>
      <c r="H311">
        <f t="shared" si="48"/>
        <v>9389.6359174196932</v>
      </c>
      <c r="I311">
        <f t="shared" si="42"/>
        <v>260</v>
      </c>
      <c r="J311">
        <f>IF(B310&lt;Utilisateur!$B$25, C311+C$32/(INTERZONALFLOW)*(1-EXP(-INTERZONALFLOW/NFVOL*B311)),D311)</f>
        <v>12.236483014809062</v>
      </c>
      <c r="K311">
        <f t="shared" si="49"/>
        <v>1721.9140132168889</v>
      </c>
      <c r="L311">
        <f t="shared" si="50"/>
        <v>3443.8280264337777</v>
      </c>
      <c r="M311">
        <f t="shared" si="51"/>
        <v>10331.484079301332</v>
      </c>
      <c r="N311">
        <f t="shared" si="43"/>
        <v>260</v>
      </c>
    </row>
    <row r="312" spans="2:14" x14ac:dyDescent="0.2">
      <c r="B312">
        <f t="shared" si="45"/>
        <v>261</v>
      </c>
      <c r="C312" t="str">
        <f>IF(B311&lt;Utilisateur!$B$25, Quellstärke/(Volumen*Verlustrate)*(1-EXP(-Verlustrate*B312)),"")</f>
        <v/>
      </c>
      <c r="D312">
        <f>IF(B312&gt;Utilisateur!$B$25, Quellstärke/(Volumen*Verlustrate)*(1-EXP(-Verlustrate*Utilisateur!$B$25))  * EXP(-Verlustrate*(B312-Utilisateur!$B$25)), "")</f>
        <v>11.908506822116632</v>
      </c>
      <c r="E312">
        <f t="shared" si="44"/>
        <v>11.908506822116632</v>
      </c>
      <c r="F312">
        <f t="shared" si="46"/>
        <v>1565.0286333711153</v>
      </c>
      <c r="G312">
        <f t="shared" si="47"/>
        <v>3130.0572667422307</v>
      </c>
      <c r="H312">
        <f t="shared" si="48"/>
        <v>9390.171800226688</v>
      </c>
      <c r="I312">
        <f t="shared" ref="I312:I375" si="52">B312</f>
        <v>261</v>
      </c>
      <c r="J312">
        <f>IF(B311&lt;Utilisateur!$B$25, C312+C$32/(INTERZONALFLOW)*(1-EXP(-INTERZONALFLOW/NFVOL*B312)),D312)</f>
        <v>11.908506822116632</v>
      </c>
      <c r="K312">
        <f t="shared" si="49"/>
        <v>1722.0033270180547</v>
      </c>
      <c r="L312">
        <f t="shared" si="50"/>
        <v>3444.0066540361095</v>
      </c>
      <c r="M312">
        <f t="shared" si="51"/>
        <v>10332.019962108327</v>
      </c>
      <c r="N312">
        <f t="shared" si="43"/>
        <v>261</v>
      </c>
    </row>
    <row r="313" spans="2:14" x14ac:dyDescent="0.2">
      <c r="B313">
        <f t="shared" si="45"/>
        <v>262</v>
      </c>
      <c r="C313" t="str">
        <f>IF(B312&lt;Utilisateur!$B$25, Quellstärke/(Volumen*Verlustrate)*(1-EXP(-Verlustrate*B313)),"")</f>
        <v/>
      </c>
      <c r="D313">
        <f>IF(B313&gt;Utilisateur!$B$25, Quellstärke/(Volumen*Verlustrate)*(1-EXP(-Verlustrate*Utilisateur!$B$25))  * EXP(-Verlustrate*(B313-Utilisateur!$B$25)), "")</f>
        <v>11.589321421912764</v>
      </c>
      <c r="E313">
        <f t="shared" si="44"/>
        <v>11.589321421912764</v>
      </c>
      <c r="F313">
        <f t="shared" si="46"/>
        <v>1565.1155532817797</v>
      </c>
      <c r="G313">
        <f t="shared" si="47"/>
        <v>3130.2311065635595</v>
      </c>
      <c r="H313">
        <f t="shared" si="48"/>
        <v>9390.6933196906739</v>
      </c>
      <c r="I313">
        <f t="shared" si="52"/>
        <v>262</v>
      </c>
      <c r="J313">
        <f>IF(B312&lt;Utilisateur!$B$25, C313+C$32/(INTERZONALFLOW)*(1-EXP(-INTERZONALFLOW/NFVOL*B313)),D313)</f>
        <v>11.589321421912764</v>
      </c>
      <c r="K313">
        <f t="shared" si="49"/>
        <v>1722.0902469287191</v>
      </c>
      <c r="L313">
        <f t="shared" si="50"/>
        <v>3444.1804938574383</v>
      </c>
      <c r="M313">
        <f t="shared" si="51"/>
        <v>10332.541481572312</v>
      </c>
      <c r="N313">
        <f t="shared" si="43"/>
        <v>262</v>
      </c>
    </row>
    <row r="314" spans="2:14" x14ac:dyDescent="0.2">
      <c r="B314">
        <f t="shared" si="45"/>
        <v>263</v>
      </c>
      <c r="C314" t="str">
        <f>IF(B313&lt;Utilisateur!$B$25, Quellstärke/(Volumen*Verlustrate)*(1-EXP(-Verlustrate*B314)),"")</f>
        <v/>
      </c>
      <c r="D314">
        <f>IF(B314&gt;Utilisateur!$B$25, Quellstärke/(Volumen*Verlustrate)*(1-EXP(-Verlustrate*Utilisateur!$B$25))  * EXP(-Verlustrate*(B314-Utilisateur!$B$25)), "")</f>
        <v>11.278691193337476</v>
      </c>
      <c r="E314">
        <f t="shared" si="44"/>
        <v>11.278691193337476</v>
      </c>
      <c r="F314">
        <f t="shared" si="46"/>
        <v>1565.2001434657298</v>
      </c>
      <c r="G314">
        <f t="shared" si="47"/>
        <v>3130.4002869314595</v>
      </c>
      <c r="H314">
        <f t="shared" si="48"/>
        <v>9391.2008607943735</v>
      </c>
      <c r="I314">
        <f t="shared" si="52"/>
        <v>263</v>
      </c>
      <c r="J314">
        <f>IF(B313&lt;Utilisateur!$B$25, C314+C$32/(INTERZONALFLOW)*(1-EXP(-INTERZONALFLOW/NFVOL*B314)),D314)</f>
        <v>11.278691193337476</v>
      </c>
      <c r="K314">
        <f t="shared" si="49"/>
        <v>1722.1748371126691</v>
      </c>
      <c r="L314">
        <f t="shared" si="50"/>
        <v>3444.3496742253383</v>
      </c>
      <c r="M314">
        <f t="shared" si="51"/>
        <v>10333.049022676012</v>
      </c>
      <c r="N314">
        <f t="shared" ref="N314:N377" si="53">B314</f>
        <v>263</v>
      </c>
    </row>
    <row r="315" spans="2:14" x14ac:dyDescent="0.2">
      <c r="B315">
        <f t="shared" si="45"/>
        <v>264</v>
      </c>
      <c r="C315" t="str">
        <f>IF(B314&lt;Utilisateur!$B$25, Quellstärke/(Volumen*Verlustrate)*(1-EXP(-Verlustrate*B315)),"")</f>
        <v/>
      </c>
      <c r="D315">
        <f>IF(B315&gt;Utilisateur!$B$25, Quellstärke/(Volumen*Verlustrate)*(1-EXP(-Verlustrate*Utilisateur!$B$25))  * EXP(-Verlustrate*(B315-Utilisateur!$B$25)), "")</f>
        <v>10.976386830910164</v>
      </c>
      <c r="E315">
        <f t="shared" si="44"/>
        <v>10.976386830910164</v>
      </c>
      <c r="F315">
        <f t="shared" si="46"/>
        <v>1565.2824663669617</v>
      </c>
      <c r="G315">
        <f t="shared" si="47"/>
        <v>3130.5649327339233</v>
      </c>
      <c r="H315">
        <f t="shared" si="48"/>
        <v>9391.6947982017646</v>
      </c>
      <c r="I315">
        <f t="shared" si="52"/>
        <v>264</v>
      </c>
      <c r="J315">
        <f>IF(B314&lt;Utilisateur!$B$25, C315+C$32/(INTERZONALFLOW)*(1-EXP(-INTERZONALFLOW/NFVOL*B315)),D315)</f>
        <v>10.976386830910164</v>
      </c>
      <c r="K315">
        <f t="shared" si="49"/>
        <v>1722.2571600139011</v>
      </c>
      <c r="L315">
        <f t="shared" si="50"/>
        <v>3444.5143200278021</v>
      </c>
      <c r="M315">
        <f t="shared" si="51"/>
        <v>10333.542960083403</v>
      </c>
      <c r="N315">
        <f t="shared" si="53"/>
        <v>264</v>
      </c>
    </row>
    <row r="316" spans="2:14" x14ac:dyDescent="0.2">
      <c r="B316">
        <f t="shared" si="45"/>
        <v>265</v>
      </c>
      <c r="C316" t="str">
        <f>IF(B315&lt;Utilisateur!$B$25, Quellstärke/(Volumen*Verlustrate)*(1-EXP(-Verlustrate*B316)),"")</f>
        <v/>
      </c>
      <c r="D316">
        <f>IF(B316&gt;Utilisateur!$B$25, Quellstärke/(Volumen*Verlustrate)*(1-EXP(-Verlustrate*Utilisateur!$B$25))  * EXP(-Verlustrate*(B316-Utilisateur!$B$25)), "")</f>
        <v>10.682185175257604</v>
      </c>
      <c r="E316">
        <f t="shared" si="44"/>
        <v>10.682185175257604</v>
      </c>
      <c r="F316">
        <f t="shared" si="46"/>
        <v>1565.3625827557762</v>
      </c>
      <c r="G316">
        <f t="shared" si="47"/>
        <v>3130.7251655115524</v>
      </c>
      <c r="H316">
        <f t="shared" si="48"/>
        <v>9392.1754965346518</v>
      </c>
      <c r="I316">
        <f t="shared" si="52"/>
        <v>265</v>
      </c>
      <c r="J316">
        <f>IF(B315&lt;Utilisateur!$B$25, C316+C$32/(INTERZONALFLOW)*(1-EXP(-INTERZONALFLOW/NFVOL*B316)),D316)</f>
        <v>10.682185175257604</v>
      </c>
      <c r="K316">
        <f t="shared" si="49"/>
        <v>1722.3372764027156</v>
      </c>
      <c r="L316">
        <f t="shared" si="50"/>
        <v>3444.6745528054312</v>
      </c>
      <c r="M316">
        <f t="shared" si="51"/>
        <v>10334.02365841629</v>
      </c>
      <c r="N316">
        <f t="shared" si="53"/>
        <v>265</v>
      </c>
    </row>
    <row r="317" spans="2:14" x14ac:dyDescent="0.2">
      <c r="B317">
        <f t="shared" si="45"/>
        <v>266</v>
      </c>
      <c r="C317" t="str">
        <f>IF(B316&lt;Utilisateur!$B$25, Quellstärke/(Volumen*Verlustrate)*(1-EXP(-Verlustrate*B317)),"")</f>
        <v/>
      </c>
      <c r="D317">
        <f>IF(B317&gt;Utilisateur!$B$25, Quellstärke/(Volumen*Verlustrate)*(1-EXP(-Verlustrate*Utilisateur!$B$25))  * EXP(-Verlustrate*(B317-Utilisateur!$B$25)), "")</f>
        <v>10.395869048378955</v>
      </c>
      <c r="E317">
        <f t="shared" si="44"/>
        <v>10.395869048378955</v>
      </c>
      <c r="F317">
        <f t="shared" si="46"/>
        <v>1565.4405517736391</v>
      </c>
      <c r="G317">
        <f t="shared" si="47"/>
        <v>3130.8811035472781</v>
      </c>
      <c r="H317">
        <f t="shared" si="48"/>
        <v>9392.6433106418281</v>
      </c>
      <c r="I317">
        <f t="shared" si="52"/>
        <v>266</v>
      </c>
      <c r="J317">
        <f>IF(B316&lt;Utilisateur!$B$25, C317+C$32/(INTERZONALFLOW)*(1-EXP(-INTERZONALFLOW/NFVOL*B317)),D317)</f>
        <v>10.395869048378955</v>
      </c>
      <c r="K317">
        <f t="shared" si="49"/>
        <v>1722.4152454205785</v>
      </c>
      <c r="L317">
        <f t="shared" si="50"/>
        <v>3444.8304908411569</v>
      </c>
      <c r="M317">
        <f t="shared" si="51"/>
        <v>10334.491472523467</v>
      </c>
      <c r="N317">
        <f t="shared" si="53"/>
        <v>266</v>
      </c>
    </row>
    <row r="318" spans="2:14" x14ac:dyDescent="0.2">
      <c r="B318">
        <f t="shared" si="45"/>
        <v>267</v>
      </c>
      <c r="C318" t="str">
        <f>IF(B317&lt;Utilisateur!$B$25, Quellstärke/(Volumen*Verlustrate)*(1-EXP(-Verlustrate*B318)),"")</f>
        <v/>
      </c>
      <c r="D318">
        <f>IF(B318&gt;Utilisateur!$B$25, Quellstärke/(Volumen*Verlustrate)*(1-EXP(-Verlustrate*Utilisateur!$B$25))  * EXP(-Verlustrate*(B318-Utilisateur!$B$25)), "")</f>
        <v>10.117227093326182</v>
      </c>
      <c r="E318">
        <f t="shared" si="44"/>
        <v>10.117227093326182</v>
      </c>
      <c r="F318">
        <f t="shared" si="46"/>
        <v>1565.516430976839</v>
      </c>
      <c r="G318">
        <f t="shared" si="47"/>
        <v>3131.0328619536781</v>
      </c>
      <c r="H318">
        <f t="shared" si="48"/>
        <v>9393.0985858610275</v>
      </c>
      <c r="I318">
        <f t="shared" si="52"/>
        <v>267</v>
      </c>
      <c r="J318">
        <f>IF(B317&lt;Utilisateur!$B$25, C318+C$32/(INTERZONALFLOW)*(1-EXP(-INTERZONALFLOW/NFVOL*B318)),D318)</f>
        <v>10.117227093326182</v>
      </c>
      <c r="K318">
        <f t="shared" si="49"/>
        <v>1722.4911246237784</v>
      </c>
      <c r="L318">
        <f t="shared" si="50"/>
        <v>3444.9822492475569</v>
      </c>
      <c r="M318">
        <f t="shared" si="51"/>
        <v>10334.946747742666</v>
      </c>
      <c r="N318">
        <f t="shared" si="53"/>
        <v>267</v>
      </c>
    </row>
    <row r="319" spans="2:14" x14ac:dyDescent="0.2">
      <c r="B319">
        <f t="shared" si="45"/>
        <v>268</v>
      </c>
      <c r="C319" t="str">
        <f>IF(B318&lt;Utilisateur!$B$25, Quellstärke/(Volumen*Verlustrate)*(1-EXP(-Verlustrate*B319)),"")</f>
        <v/>
      </c>
      <c r="D319">
        <f>IF(B319&gt;Utilisateur!$B$25, Quellstärke/(Volumen*Verlustrate)*(1-EXP(-Verlustrate*Utilisateur!$B$25))  * EXP(-Verlustrate*(B319-Utilisateur!$B$25)), "")</f>
        <v>9.8460536181815677</v>
      </c>
      <c r="E319">
        <f t="shared" si="44"/>
        <v>9.8460536181815677</v>
      </c>
      <c r="F319">
        <f t="shared" si="46"/>
        <v>1565.5902763789754</v>
      </c>
      <c r="G319">
        <f t="shared" si="47"/>
        <v>3131.1805527579509</v>
      </c>
      <c r="H319">
        <f t="shared" si="48"/>
        <v>9393.5416582738453</v>
      </c>
      <c r="I319">
        <f t="shared" si="52"/>
        <v>268</v>
      </c>
      <c r="J319">
        <f>IF(B318&lt;Utilisateur!$B$25, C319+C$32/(INTERZONALFLOW)*(1-EXP(-INTERZONALFLOW/NFVOL*B319)),D319)</f>
        <v>9.8460536181815677</v>
      </c>
      <c r="K319">
        <f t="shared" si="49"/>
        <v>1722.5649700259148</v>
      </c>
      <c r="L319">
        <f t="shared" si="50"/>
        <v>3445.1299400518296</v>
      </c>
      <c r="M319">
        <f t="shared" si="51"/>
        <v>10335.389820155484</v>
      </c>
      <c r="N319">
        <f t="shared" si="53"/>
        <v>268</v>
      </c>
    </row>
    <row r="320" spans="2:14" x14ac:dyDescent="0.2">
      <c r="B320">
        <f t="shared" si="45"/>
        <v>269</v>
      </c>
      <c r="C320" t="str">
        <f>IF(B319&lt;Utilisateur!$B$25, Quellstärke/(Volumen*Verlustrate)*(1-EXP(-Verlustrate*B320)),"")</f>
        <v/>
      </c>
      <c r="D320">
        <f>IF(B320&gt;Utilisateur!$B$25, Quellstärke/(Volumen*Verlustrate)*(1-EXP(-Verlustrate*Utilisateur!$B$25))  * EXP(-Verlustrate*(B320-Utilisateur!$B$25)), "")</f>
        <v>9.5821484442170775</v>
      </c>
      <c r="E320">
        <f t="shared" si="44"/>
        <v>9.5821484442170775</v>
      </c>
      <c r="F320">
        <f t="shared" si="46"/>
        <v>1565.6621424923071</v>
      </c>
      <c r="G320">
        <f t="shared" si="47"/>
        <v>3131.3242849846142</v>
      </c>
      <c r="H320">
        <f t="shared" si="48"/>
        <v>9393.9728549538358</v>
      </c>
      <c r="I320">
        <f t="shared" si="52"/>
        <v>269</v>
      </c>
      <c r="J320">
        <f>IF(B319&lt;Utilisateur!$B$25, C320+C$32/(INTERZONALFLOW)*(1-EXP(-INTERZONALFLOW/NFVOL*B320)),D320)</f>
        <v>9.5821484442170775</v>
      </c>
      <c r="K320">
        <f t="shared" si="49"/>
        <v>1722.6368361392465</v>
      </c>
      <c r="L320">
        <f t="shared" si="50"/>
        <v>3445.273672278493</v>
      </c>
      <c r="M320">
        <f t="shared" si="51"/>
        <v>10335.821016835474</v>
      </c>
      <c r="N320">
        <f t="shared" si="53"/>
        <v>269</v>
      </c>
    </row>
    <row r="321" spans="2:14" x14ac:dyDescent="0.2">
      <c r="B321">
        <f t="shared" si="45"/>
        <v>270</v>
      </c>
      <c r="C321" t="str">
        <f>IF(B320&lt;Utilisateur!$B$25, Quellstärke/(Volumen*Verlustrate)*(1-EXP(-Verlustrate*B321)),"")</f>
        <v/>
      </c>
      <c r="D321">
        <f>IF(B321&gt;Utilisateur!$B$25, Quellstärke/(Volumen*Verlustrate)*(1-EXP(-Verlustrate*Utilisateur!$B$25))  * EXP(-Verlustrate*(B321-Utilisateur!$B$25)), "")</f>
        <v>9.3253167581235665</v>
      </c>
      <c r="E321">
        <f t="shared" si="44"/>
        <v>9.3253167581235665</v>
      </c>
      <c r="F321">
        <f t="shared" si="46"/>
        <v>1565.7320823679931</v>
      </c>
      <c r="G321">
        <f t="shared" si="47"/>
        <v>3131.4641647359863</v>
      </c>
      <c r="H321">
        <f t="shared" si="48"/>
        <v>9394.392494207952</v>
      </c>
      <c r="I321">
        <f t="shared" si="52"/>
        <v>270</v>
      </c>
      <c r="J321">
        <f>IF(B320&lt;Utilisateur!$B$25, C321+C$32/(INTERZONALFLOW)*(1-EXP(-INTERZONALFLOW/NFVOL*B321)),D321)</f>
        <v>9.3253167581235665</v>
      </c>
      <c r="K321">
        <f t="shared" si="49"/>
        <v>1722.7067760149325</v>
      </c>
      <c r="L321">
        <f t="shared" si="50"/>
        <v>3445.4135520298651</v>
      </c>
      <c r="M321">
        <f t="shared" si="51"/>
        <v>10336.240656089591</v>
      </c>
      <c r="N321">
        <f t="shared" si="53"/>
        <v>270</v>
      </c>
    </row>
    <row r="322" spans="2:14" x14ac:dyDescent="0.2">
      <c r="B322">
        <f t="shared" si="45"/>
        <v>271</v>
      </c>
      <c r="C322" t="str">
        <f>IF(B321&lt;Utilisateur!$B$25, Quellstärke/(Volumen*Verlustrate)*(1-EXP(-Verlustrate*B322)),"")</f>
        <v/>
      </c>
      <c r="D322">
        <f>IF(B322&gt;Utilisateur!$B$25, Quellstärke/(Volumen*Verlustrate)*(1-EXP(-Verlustrate*Utilisateur!$B$25))  * EXP(-Verlustrate*(B322-Utilisateur!$B$25)), "")</f>
        <v>9.0753689682006939</v>
      </c>
      <c r="E322">
        <f t="shared" si="44"/>
        <v>9.0753689682006939</v>
      </c>
      <c r="F322">
        <f t="shared" si="46"/>
        <v>1565.8001476352547</v>
      </c>
      <c r="G322">
        <f t="shared" si="47"/>
        <v>3131.6002952705094</v>
      </c>
      <c r="H322">
        <f t="shared" si="48"/>
        <v>9394.8008858115209</v>
      </c>
      <c r="I322">
        <f t="shared" si="52"/>
        <v>271</v>
      </c>
      <c r="J322">
        <f>IF(B321&lt;Utilisateur!$B$25, C322+C$32/(INTERZONALFLOW)*(1-EXP(-INTERZONALFLOW/NFVOL*B322)),D322)</f>
        <v>9.0753689682006939</v>
      </c>
      <c r="K322">
        <f t="shared" si="49"/>
        <v>1722.7748412821941</v>
      </c>
      <c r="L322">
        <f t="shared" si="50"/>
        <v>3445.5496825643881</v>
      </c>
      <c r="M322">
        <f t="shared" si="51"/>
        <v>10336.649047693159</v>
      </c>
      <c r="N322">
        <f t="shared" si="53"/>
        <v>271</v>
      </c>
    </row>
    <row r="323" spans="2:14" x14ac:dyDescent="0.2">
      <c r="B323">
        <f t="shared" si="45"/>
        <v>272</v>
      </c>
      <c r="C323" t="str">
        <f>IF(B322&lt;Utilisateur!$B$25, Quellstärke/(Volumen*Verlustrate)*(1-EXP(-Verlustrate*B323)),"")</f>
        <v/>
      </c>
      <c r="D323">
        <f>IF(B323&gt;Utilisateur!$B$25, Quellstärke/(Volumen*Verlustrate)*(1-EXP(-Verlustrate*Utilisateur!$B$25))  * EXP(-Verlustrate*(B323-Utilisateur!$B$25)), "")</f>
        <v>8.8321205644013983</v>
      </c>
      <c r="E323">
        <f t="shared" si="44"/>
        <v>8.8321205644013983</v>
      </c>
      <c r="F323">
        <f t="shared" si="46"/>
        <v>1565.8663885394876</v>
      </c>
      <c r="G323">
        <f t="shared" si="47"/>
        <v>3131.7327770789752</v>
      </c>
      <c r="H323">
        <f t="shared" si="48"/>
        <v>9395.1983312369193</v>
      </c>
      <c r="I323">
        <f t="shared" si="52"/>
        <v>272</v>
      </c>
      <c r="J323">
        <f>IF(B322&lt;Utilisateur!$B$25, C323+C$32/(INTERZONALFLOW)*(1-EXP(-INTERZONALFLOW/NFVOL*B323)),D323)</f>
        <v>8.8321205644013983</v>
      </c>
      <c r="K323">
        <f t="shared" si="49"/>
        <v>1722.841082186427</v>
      </c>
      <c r="L323">
        <f t="shared" si="50"/>
        <v>3445.682164372854</v>
      </c>
      <c r="M323">
        <f t="shared" si="51"/>
        <v>10337.046493118558</v>
      </c>
      <c r="N323">
        <f t="shared" si="53"/>
        <v>272</v>
      </c>
    </row>
    <row r="324" spans="2:14" x14ac:dyDescent="0.2">
      <c r="B324">
        <f t="shared" si="45"/>
        <v>273</v>
      </c>
      <c r="C324" t="str">
        <f>IF(B323&lt;Utilisateur!$B$25, Quellstärke/(Volumen*Verlustrate)*(1-EXP(-Verlustrate*B324)),"")</f>
        <v/>
      </c>
      <c r="D324">
        <f>IF(B324&gt;Utilisateur!$B$25, Quellstärke/(Volumen*Verlustrate)*(1-EXP(-Verlustrate*Utilisateur!$B$25))  * EXP(-Verlustrate*(B324-Utilisateur!$B$25)), "")</f>
        <v>8.5953919821276212</v>
      </c>
      <c r="E324">
        <f t="shared" si="44"/>
        <v>8.5953919821276212</v>
      </c>
      <c r="F324">
        <f t="shared" si="46"/>
        <v>1565.9308539793535</v>
      </c>
      <c r="G324">
        <f t="shared" si="47"/>
        <v>3131.861707958707</v>
      </c>
      <c r="H324">
        <f t="shared" si="48"/>
        <v>9395.5851238761152</v>
      </c>
      <c r="I324">
        <f t="shared" si="52"/>
        <v>273</v>
      </c>
      <c r="J324">
        <f>IF(B323&lt;Utilisateur!$B$25, C324+C$32/(INTERZONALFLOW)*(1-EXP(-INTERZONALFLOW/NFVOL*B324)),D324)</f>
        <v>8.5953919821276212</v>
      </c>
      <c r="K324">
        <f t="shared" si="49"/>
        <v>1722.9055476262929</v>
      </c>
      <c r="L324">
        <f t="shared" si="50"/>
        <v>3445.8110952525858</v>
      </c>
      <c r="M324">
        <f t="shared" si="51"/>
        <v>10337.433285757754</v>
      </c>
      <c r="N324">
        <f t="shared" si="53"/>
        <v>273</v>
      </c>
    </row>
    <row r="325" spans="2:14" x14ac:dyDescent="0.2">
      <c r="B325">
        <f t="shared" si="45"/>
        <v>274</v>
      </c>
      <c r="C325" t="str">
        <f>IF(B324&lt;Utilisateur!$B$25, Quellstärke/(Volumen*Verlustrate)*(1-EXP(-Verlustrate*B325)),"")</f>
        <v/>
      </c>
      <c r="D325">
        <f>IF(B325&gt;Utilisateur!$B$25, Quellstärke/(Volumen*Verlustrate)*(1-EXP(-Verlustrate*Utilisateur!$B$25))  * EXP(-Verlustrate*(B325-Utilisateur!$B$25)), "")</f>
        <v>8.3650084696767326</v>
      </c>
      <c r="E325">
        <f t="shared" si="44"/>
        <v>8.3650084696767326</v>
      </c>
      <c r="F325">
        <f t="shared" si="46"/>
        <v>1565.9935915428762</v>
      </c>
      <c r="G325">
        <f t="shared" si="47"/>
        <v>3131.9871830857523</v>
      </c>
      <c r="H325">
        <f t="shared" si="48"/>
        <v>9395.9615492572502</v>
      </c>
      <c r="I325">
        <f t="shared" si="52"/>
        <v>274</v>
      </c>
      <c r="J325">
        <f>IF(B324&lt;Utilisateur!$B$25, C325+C$32/(INTERZONALFLOW)*(1-EXP(-INTERZONALFLOW/NFVOL*B325)),D325)</f>
        <v>8.3650084696767326</v>
      </c>
      <c r="K325">
        <f t="shared" si="49"/>
        <v>1722.9682851898156</v>
      </c>
      <c r="L325">
        <f t="shared" si="50"/>
        <v>3445.9365703796311</v>
      </c>
      <c r="M325">
        <f t="shared" si="51"/>
        <v>10337.809711138889</v>
      </c>
      <c r="N325">
        <f t="shared" si="53"/>
        <v>274</v>
      </c>
    </row>
    <row r="326" spans="2:14" x14ac:dyDescent="0.2">
      <c r="B326">
        <f t="shared" si="45"/>
        <v>275</v>
      </c>
      <c r="C326" t="str">
        <f>IF(B325&lt;Utilisateur!$B$25, Quellstärke/(Volumen*Verlustrate)*(1-EXP(-Verlustrate*B326)),"")</f>
        <v/>
      </c>
      <c r="D326">
        <f>IF(B326&gt;Utilisateur!$B$25, Quellstärke/(Volumen*Verlustrate)*(1-EXP(-Verlustrate*Utilisateur!$B$25))  * EXP(-Verlustrate*(B326-Utilisateur!$B$25)), "")</f>
        <v>8.1407999592408338</v>
      </c>
      <c r="E326">
        <f t="shared" ref="E326:E389" si="54">IF(ISNUMBER(C326),C326)+IF((ISNUMBER(D326)),D326)</f>
        <v>8.1407999592408338</v>
      </c>
      <c r="F326">
        <f t="shared" si="46"/>
        <v>1566.0546475425706</v>
      </c>
      <c r="G326">
        <f t="shared" si="47"/>
        <v>3132.1092950851412</v>
      </c>
      <c r="H326">
        <f t="shared" si="48"/>
        <v>9396.3278852554158</v>
      </c>
      <c r="I326">
        <f t="shared" si="52"/>
        <v>275</v>
      </c>
      <c r="J326">
        <f>IF(B325&lt;Utilisateur!$B$25, C326+C$32/(INTERZONALFLOW)*(1-EXP(-INTERZONALFLOW/NFVOL*B326)),D326)</f>
        <v>8.1407999592408338</v>
      </c>
      <c r="K326">
        <f t="shared" si="49"/>
        <v>1723.02934118951</v>
      </c>
      <c r="L326">
        <f t="shared" si="50"/>
        <v>3446.05868237902</v>
      </c>
      <c r="M326">
        <f t="shared" si="51"/>
        <v>10338.176047137054</v>
      </c>
      <c r="N326">
        <f t="shared" si="53"/>
        <v>275</v>
      </c>
    </row>
    <row r="327" spans="2:14" x14ac:dyDescent="0.2">
      <c r="B327">
        <f t="shared" si="45"/>
        <v>276</v>
      </c>
      <c r="C327" t="str">
        <f>IF(B326&lt;Utilisateur!$B$25, Quellstärke/(Volumen*Verlustrate)*(1-EXP(-Verlustrate*B327)),"")</f>
        <v/>
      </c>
      <c r="D327">
        <f>IF(B327&gt;Utilisateur!$B$25, Quellstärke/(Volumen*Verlustrate)*(1-EXP(-Verlustrate*Utilisateur!$B$25))  * EXP(-Verlustrate*(B327-Utilisateur!$B$25)), "")</f>
        <v>7.9226009413636227</v>
      </c>
      <c r="E327">
        <f t="shared" si="54"/>
        <v>7.9226009413636227</v>
      </c>
      <c r="F327">
        <f t="shared" si="46"/>
        <v>1566.1140670496309</v>
      </c>
      <c r="G327">
        <f t="shared" si="47"/>
        <v>3132.2281340992618</v>
      </c>
      <c r="H327">
        <f t="shared" si="48"/>
        <v>9396.6844022977766</v>
      </c>
      <c r="I327">
        <f t="shared" si="52"/>
        <v>276</v>
      </c>
      <c r="J327">
        <f>IF(B326&lt;Utilisateur!$B$25, C327+C$32/(INTERZONALFLOW)*(1-EXP(-INTERZONALFLOW/NFVOL*B327)),D327)</f>
        <v>7.9226009413636227</v>
      </c>
      <c r="K327">
        <f t="shared" si="49"/>
        <v>1723.0887606965703</v>
      </c>
      <c r="L327">
        <f t="shared" si="50"/>
        <v>3446.1775213931405</v>
      </c>
      <c r="M327">
        <f t="shared" si="51"/>
        <v>10338.532564179415</v>
      </c>
      <c r="N327">
        <f t="shared" si="53"/>
        <v>276</v>
      </c>
    </row>
    <row r="328" spans="2:14" x14ac:dyDescent="0.2">
      <c r="B328">
        <f t="shared" si="45"/>
        <v>277</v>
      </c>
      <c r="C328" t="str">
        <f>IF(B327&lt;Utilisateur!$B$25, Quellstärke/(Volumen*Verlustrate)*(1-EXP(-Verlustrate*B328)),"")</f>
        <v/>
      </c>
      <c r="D328">
        <f>IF(B328&gt;Utilisateur!$B$25, Quellstärke/(Volumen*Verlustrate)*(1-EXP(-Verlustrate*Utilisateur!$B$25))  * EXP(-Verlustrate*(B328-Utilisateur!$B$25)), "")</f>
        <v>7.7102503427622766</v>
      </c>
      <c r="E328">
        <f t="shared" si="54"/>
        <v>7.7102503427622766</v>
      </c>
      <c r="F328">
        <f t="shared" si="46"/>
        <v>1566.1718939272016</v>
      </c>
      <c r="G328">
        <f t="shared" si="47"/>
        <v>3132.3437878544032</v>
      </c>
      <c r="H328">
        <f t="shared" si="48"/>
        <v>9397.031363563201</v>
      </c>
      <c r="I328">
        <f t="shared" si="52"/>
        <v>277</v>
      </c>
      <c r="J328">
        <f>IF(B327&lt;Utilisateur!$B$25, C328+C$32/(INTERZONALFLOW)*(1-EXP(-INTERZONALFLOW/NFVOL*B328)),D328)</f>
        <v>7.7102503427622766</v>
      </c>
      <c r="K328">
        <f t="shared" si="49"/>
        <v>1723.146587574141</v>
      </c>
      <c r="L328">
        <f t="shared" si="50"/>
        <v>3446.293175148282</v>
      </c>
      <c r="M328">
        <f t="shared" si="51"/>
        <v>10338.87952544484</v>
      </c>
      <c r="N328">
        <f t="shared" si="53"/>
        <v>277</v>
      </c>
    </row>
    <row r="329" spans="2:14" x14ac:dyDescent="0.2">
      <c r="B329">
        <f t="shared" si="45"/>
        <v>278</v>
      </c>
      <c r="C329" t="str">
        <f>IF(B328&lt;Utilisateur!$B$25, Quellstärke/(Volumen*Verlustrate)*(1-EXP(-Verlustrate*B329)),"")</f>
        <v/>
      </c>
      <c r="D329">
        <f>IF(B329&gt;Utilisateur!$B$25, Quellstärke/(Volumen*Verlustrate)*(1-EXP(-Verlustrate*Utilisateur!$B$25))  * EXP(-Verlustrate*(B329-Utilisateur!$B$25)), "")</f>
        <v>7.5035914074240537</v>
      </c>
      <c r="E329">
        <f t="shared" si="54"/>
        <v>7.5035914074240537</v>
      </c>
      <c r="F329">
        <f t="shared" si="46"/>
        <v>1566.2281708627572</v>
      </c>
      <c r="G329">
        <f t="shared" si="47"/>
        <v>3132.4563417255144</v>
      </c>
      <c r="H329">
        <f t="shared" si="48"/>
        <v>9397.3690251765347</v>
      </c>
      <c r="I329">
        <f t="shared" si="52"/>
        <v>278</v>
      </c>
      <c r="J329">
        <f>IF(B328&lt;Utilisateur!$B$25, C329+C$32/(INTERZONALFLOW)*(1-EXP(-INTERZONALFLOW/NFVOL*B329)),D329)</f>
        <v>7.5035914074240537</v>
      </c>
      <c r="K329">
        <f t="shared" si="49"/>
        <v>1723.2028645096966</v>
      </c>
      <c r="L329">
        <f t="shared" si="50"/>
        <v>3446.4057290193932</v>
      </c>
      <c r="M329">
        <f t="shared" si="51"/>
        <v>10339.217187058173</v>
      </c>
      <c r="N329">
        <f t="shared" si="53"/>
        <v>278</v>
      </c>
    </row>
    <row r="330" spans="2:14" x14ac:dyDescent="0.2">
      <c r="B330">
        <f t="shared" si="45"/>
        <v>279</v>
      </c>
      <c r="C330" t="str">
        <f>IF(B329&lt;Utilisateur!$B$25, Quellstärke/(Volumen*Verlustrate)*(1-EXP(-Verlustrate*B330)),"")</f>
        <v/>
      </c>
      <c r="D330">
        <f>IF(B330&gt;Utilisateur!$B$25, Quellstärke/(Volumen*Verlustrate)*(1-EXP(-Verlustrate*Utilisateur!$B$25))  * EXP(-Verlustrate*(B330-Utilisateur!$B$25)), "")</f>
        <v>7.3024715808898941</v>
      </c>
      <c r="E330">
        <f t="shared" si="54"/>
        <v>7.3024715808898941</v>
      </c>
      <c r="F330">
        <f t="shared" si="46"/>
        <v>1566.282939399614</v>
      </c>
      <c r="G330">
        <f t="shared" si="47"/>
        <v>3132.5658787992279</v>
      </c>
      <c r="H330">
        <f t="shared" si="48"/>
        <v>9397.6976363976755</v>
      </c>
      <c r="I330">
        <f t="shared" si="52"/>
        <v>279</v>
      </c>
      <c r="J330">
        <f>IF(B329&lt;Utilisateur!$B$25, C330+C$32/(INTERZONALFLOW)*(1-EXP(-INTERZONALFLOW/NFVOL*B330)),D330)</f>
        <v>7.3024715808898941</v>
      </c>
      <c r="K330">
        <f t="shared" si="49"/>
        <v>1723.2576330465533</v>
      </c>
      <c r="L330">
        <f t="shared" si="50"/>
        <v>3446.5152660931067</v>
      </c>
      <c r="M330">
        <f t="shared" si="51"/>
        <v>10339.545798279314</v>
      </c>
      <c r="N330">
        <f t="shared" si="53"/>
        <v>279</v>
      </c>
    </row>
    <row r="331" spans="2:14" x14ac:dyDescent="0.2">
      <c r="B331">
        <f t="shared" si="45"/>
        <v>280</v>
      </c>
      <c r="C331" t="str">
        <f>IF(B330&lt;Utilisateur!$B$25, Quellstärke/(Volumen*Verlustrate)*(1-EXP(-Verlustrate*B331)),"")</f>
        <v/>
      </c>
      <c r="D331">
        <f>IF(B331&gt;Utilisateur!$B$25, Quellstärke/(Volumen*Verlustrate)*(1-EXP(-Verlustrate*Utilisateur!$B$25))  * EXP(-Verlustrate*(B331-Utilisateur!$B$25)), "")</f>
        <v>7.1067423976395787</v>
      </c>
      <c r="E331">
        <f t="shared" si="54"/>
        <v>7.1067423976395787</v>
      </c>
      <c r="F331">
        <f t="shared" si="46"/>
        <v>1566.3362399675962</v>
      </c>
      <c r="G331">
        <f t="shared" si="47"/>
        <v>3132.6724799351923</v>
      </c>
      <c r="H331">
        <f t="shared" si="48"/>
        <v>9398.0174398055697</v>
      </c>
      <c r="I331">
        <f t="shared" si="52"/>
        <v>280</v>
      </c>
      <c r="J331">
        <f>IF(B330&lt;Utilisateur!$B$25, C331+C$32/(INTERZONALFLOW)*(1-EXP(-INTERZONALFLOW/NFVOL*B331)),D331)</f>
        <v>7.1067423976395787</v>
      </c>
      <c r="K331">
        <f t="shared" si="49"/>
        <v>1723.3109336145355</v>
      </c>
      <c r="L331">
        <f t="shared" si="50"/>
        <v>3446.6218672290711</v>
      </c>
      <c r="M331">
        <f t="shared" si="51"/>
        <v>10339.865601687208</v>
      </c>
      <c r="N331">
        <f t="shared" si="53"/>
        <v>280</v>
      </c>
    </row>
    <row r="332" spans="2:14" x14ac:dyDescent="0.2">
      <c r="B332">
        <f t="shared" si="45"/>
        <v>281</v>
      </c>
      <c r="C332" t="str">
        <f>IF(B331&lt;Utilisateur!$B$25, Quellstärke/(Volumen*Verlustrate)*(1-EXP(-Verlustrate*B332)),"")</f>
        <v/>
      </c>
      <c r="D332">
        <f>IF(B332&gt;Utilisateur!$B$25, Quellstärke/(Volumen*Verlustrate)*(1-EXP(-Verlustrate*Utilisateur!$B$25))  * EXP(-Verlustrate*(B332-Utilisateur!$B$25)), "")</f>
        <v>6.9162593714953147</v>
      </c>
      <c r="E332">
        <f t="shared" si="54"/>
        <v>6.9162593714953147</v>
      </c>
      <c r="F332">
        <f t="shared" si="46"/>
        <v>1566.3881119128823</v>
      </c>
      <c r="G332">
        <f t="shared" si="47"/>
        <v>3132.7762238257646</v>
      </c>
      <c r="H332">
        <f t="shared" si="48"/>
        <v>9398.3286714772876</v>
      </c>
      <c r="I332">
        <f t="shared" si="52"/>
        <v>281</v>
      </c>
      <c r="J332">
        <f>IF(B331&lt;Utilisateur!$B$25, C332+C$32/(INTERZONALFLOW)*(1-EXP(-INTERZONALFLOW/NFVOL*B332)),D332)</f>
        <v>6.9162593714953147</v>
      </c>
      <c r="K332">
        <f t="shared" si="49"/>
        <v>1723.3628055598217</v>
      </c>
      <c r="L332">
        <f t="shared" si="50"/>
        <v>3446.7256111196434</v>
      </c>
      <c r="M332">
        <f t="shared" si="51"/>
        <v>10340.176833358926</v>
      </c>
      <c r="N332">
        <f t="shared" si="53"/>
        <v>281</v>
      </c>
    </row>
    <row r="333" spans="2:14" x14ac:dyDescent="0.2">
      <c r="B333">
        <f t="shared" si="45"/>
        <v>282</v>
      </c>
      <c r="C333" t="str">
        <f>IF(B332&lt;Utilisateur!$B$25, Quellstärke/(Volumen*Verlustrate)*(1-EXP(-Verlustrate*B333)),"")</f>
        <v/>
      </c>
      <c r="D333">
        <f>IF(B333&gt;Utilisateur!$B$25, Quellstärke/(Volumen*Verlustrate)*(1-EXP(-Verlustrate*Utilisateur!$B$25))  * EXP(-Verlustrate*(B333-Utilisateur!$B$25)), "")</f>
        <v>6.7308818889628652</v>
      </c>
      <c r="E333">
        <f t="shared" si="54"/>
        <v>6.7308818889628652</v>
      </c>
      <c r="F333">
        <f t="shared" si="46"/>
        <v>1566.4385935270495</v>
      </c>
      <c r="G333">
        <f t="shared" si="47"/>
        <v>3132.8771870540991</v>
      </c>
      <c r="H333">
        <f t="shared" si="48"/>
        <v>9398.6315611622904</v>
      </c>
      <c r="I333">
        <f t="shared" si="52"/>
        <v>282</v>
      </c>
      <c r="J333">
        <f>IF(B332&lt;Utilisateur!$B$25, C333+C$32/(INTERZONALFLOW)*(1-EXP(-INTERZONALFLOW/NFVOL*B333)),D333)</f>
        <v>6.7308818889628652</v>
      </c>
      <c r="K333">
        <f t="shared" si="49"/>
        <v>1723.4132871739889</v>
      </c>
      <c r="L333">
        <f t="shared" si="50"/>
        <v>3446.8265743479778</v>
      </c>
      <c r="M333">
        <f t="shared" si="51"/>
        <v>10340.479723043929</v>
      </c>
      <c r="N333">
        <f t="shared" si="53"/>
        <v>282</v>
      </c>
    </row>
    <row r="334" spans="2:14" x14ac:dyDescent="0.2">
      <c r="B334">
        <f t="shared" si="45"/>
        <v>283</v>
      </c>
      <c r="C334" t="str">
        <f>IF(B333&lt;Utilisateur!$B$25, Quellstärke/(Volumen*Verlustrate)*(1-EXP(-Verlustrate*B334)),"")</f>
        <v/>
      </c>
      <c r="D334">
        <f>IF(B334&gt;Utilisateur!$B$25, Quellstärke/(Volumen*Verlustrate)*(1-EXP(-Verlustrate*Utilisateur!$B$25))  * EXP(-Verlustrate*(B334-Utilisateur!$B$25)), "")</f>
        <v>6.550473105431454</v>
      </c>
      <c r="E334">
        <f t="shared" si="54"/>
        <v>6.550473105431454</v>
      </c>
      <c r="F334">
        <f t="shared" si="46"/>
        <v>1566.4877220753403</v>
      </c>
      <c r="G334">
        <f t="shared" si="47"/>
        <v>3132.9754441506807</v>
      </c>
      <c r="H334">
        <f t="shared" si="48"/>
        <v>9398.9263324520343</v>
      </c>
      <c r="I334">
        <f t="shared" si="52"/>
        <v>283</v>
      </c>
      <c r="J334">
        <f>IF(B333&lt;Utilisateur!$B$25, C334+C$32/(INTERZONALFLOW)*(1-EXP(-INTERZONALFLOW/NFVOL*B334)),D334)</f>
        <v>6.550473105431454</v>
      </c>
      <c r="K334">
        <f t="shared" si="49"/>
        <v>1723.4624157222797</v>
      </c>
      <c r="L334">
        <f t="shared" si="50"/>
        <v>3446.9248314445595</v>
      </c>
      <c r="M334">
        <f t="shared" si="51"/>
        <v>10340.774494333673</v>
      </c>
      <c r="N334">
        <f t="shared" si="53"/>
        <v>283</v>
      </c>
    </row>
    <row r="335" spans="2:14" x14ac:dyDescent="0.2">
      <c r="B335">
        <f t="shared" si="45"/>
        <v>284</v>
      </c>
      <c r="C335" t="str">
        <f>IF(B334&lt;Utilisateur!$B$25, Quellstärke/(Volumen*Verlustrate)*(1-EXP(-Verlustrate*B335)),"")</f>
        <v/>
      </c>
      <c r="D335">
        <f>IF(B335&gt;Utilisateur!$B$25, Quellstärke/(Volumen*Verlustrate)*(1-EXP(-Verlustrate*Utilisateur!$B$25))  * EXP(-Verlustrate*(B335-Utilisateur!$B$25)), "")</f>
        <v>6.3748998441558484</v>
      </c>
      <c r="E335">
        <f t="shared" si="54"/>
        <v>6.3748998441558484</v>
      </c>
      <c r="F335">
        <f t="shared" si="46"/>
        <v>1566.5355338241716</v>
      </c>
      <c r="G335">
        <f t="shared" si="47"/>
        <v>3133.0710676483432</v>
      </c>
      <c r="H335">
        <f t="shared" si="48"/>
        <v>9399.2132029450222</v>
      </c>
      <c r="I335">
        <f t="shared" si="52"/>
        <v>284</v>
      </c>
      <c r="J335">
        <f>IF(B334&lt;Utilisateur!$B$25, C335+C$32/(INTERZONALFLOW)*(1-EXP(-INTERZONALFLOW/NFVOL*B335)),D335)</f>
        <v>6.3748998441558484</v>
      </c>
      <c r="K335">
        <f t="shared" si="49"/>
        <v>1723.510227471111</v>
      </c>
      <c r="L335">
        <f t="shared" si="50"/>
        <v>3447.0204549422219</v>
      </c>
      <c r="M335">
        <f t="shared" si="51"/>
        <v>10341.061364826661</v>
      </c>
      <c r="N335">
        <f t="shared" si="53"/>
        <v>284</v>
      </c>
    </row>
    <row r="336" spans="2:14" x14ac:dyDescent="0.2">
      <c r="B336">
        <f t="shared" si="45"/>
        <v>285</v>
      </c>
      <c r="C336" t="str">
        <f>IF(B335&lt;Utilisateur!$B$25, Quellstärke/(Volumen*Verlustrate)*(1-EXP(-Verlustrate*B336)),"")</f>
        <v/>
      </c>
      <c r="D336">
        <f>IF(B336&gt;Utilisateur!$B$25, Quellstärke/(Volumen*Verlustrate)*(1-EXP(-Verlustrate*Utilisateur!$B$25))  * EXP(-Verlustrate*(B336-Utilisateur!$B$25)), "")</f>
        <v>6.2040324979460415</v>
      </c>
      <c r="E336">
        <f t="shared" si="54"/>
        <v>6.2040324979460415</v>
      </c>
      <c r="F336">
        <f t="shared" si="46"/>
        <v>1566.5820640679062</v>
      </c>
      <c r="G336">
        <f t="shared" si="47"/>
        <v>3133.1641281358125</v>
      </c>
      <c r="H336">
        <f t="shared" si="48"/>
        <v>9399.4923844074292</v>
      </c>
      <c r="I336">
        <f t="shared" si="52"/>
        <v>285</v>
      </c>
      <c r="J336">
        <f>IF(B335&lt;Utilisateur!$B$25, C336+C$32/(INTERZONALFLOW)*(1-EXP(-INTERZONALFLOW/NFVOL*B336)),D336)</f>
        <v>6.2040324979460415</v>
      </c>
      <c r="K336">
        <f t="shared" si="49"/>
        <v>1723.5567577148456</v>
      </c>
      <c r="L336">
        <f t="shared" si="50"/>
        <v>3447.1135154296912</v>
      </c>
      <c r="M336">
        <f t="shared" si="51"/>
        <v>10341.340546289068</v>
      </c>
      <c r="N336">
        <f t="shared" si="53"/>
        <v>285</v>
      </c>
    </row>
    <row r="337" spans="2:14" x14ac:dyDescent="0.2">
      <c r="B337">
        <f t="shared" si="45"/>
        <v>286</v>
      </c>
      <c r="C337" t="str">
        <f>IF(B336&lt;Utilisateur!$B$25, Quellstärke/(Volumen*Verlustrate)*(1-EXP(-Verlustrate*B337)),"")</f>
        <v/>
      </c>
      <c r="D337">
        <f>IF(B337&gt;Utilisateur!$B$25, Quellstärke/(Volumen*Verlustrate)*(1-EXP(-Verlustrate*Utilisateur!$B$25))  * EXP(-Verlustrate*(B337-Utilisateur!$B$25)), "")</f>
        <v>6.0377449334919504</v>
      </c>
      <c r="E337">
        <f t="shared" si="54"/>
        <v>6.0377449334919504</v>
      </c>
      <c r="F337">
        <f t="shared" si="46"/>
        <v>1566.6273471549075</v>
      </c>
      <c r="G337">
        <f t="shared" si="47"/>
        <v>3133.254694309815</v>
      </c>
      <c r="H337">
        <f t="shared" si="48"/>
        <v>9399.764082929436</v>
      </c>
      <c r="I337">
        <f t="shared" si="52"/>
        <v>286</v>
      </c>
      <c r="J337">
        <f>IF(B336&lt;Utilisateur!$B$25, C337+C$32/(INTERZONALFLOW)*(1-EXP(-INTERZONALFLOW/NFVOL*B337)),D337)</f>
        <v>6.0377449334919504</v>
      </c>
      <c r="K337">
        <f t="shared" si="49"/>
        <v>1723.6020408018469</v>
      </c>
      <c r="L337">
        <f t="shared" si="50"/>
        <v>3447.2040816036938</v>
      </c>
      <c r="M337">
        <f t="shared" si="51"/>
        <v>10341.612244811075</v>
      </c>
      <c r="N337">
        <f t="shared" si="53"/>
        <v>286</v>
      </c>
    </row>
    <row r="338" spans="2:14" x14ac:dyDescent="0.2">
      <c r="B338">
        <f t="shared" si="45"/>
        <v>287</v>
      </c>
      <c r="C338" t="str">
        <f>IF(B337&lt;Utilisateur!$B$25, Quellstärke/(Volumen*Verlustrate)*(1-EXP(-Verlustrate*B338)),"")</f>
        <v/>
      </c>
      <c r="D338">
        <f>IF(B338&gt;Utilisateur!$B$25, Quellstärke/(Volumen*Verlustrate)*(1-EXP(-Verlustrate*Utilisateur!$B$25))  * EXP(-Verlustrate*(B338-Utilisateur!$B$25)), "")</f>
        <v>5.8759143982525242</v>
      </c>
      <c r="E338">
        <f t="shared" si="54"/>
        <v>5.8759143982525242</v>
      </c>
      <c r="F338">
        <f t="shared" si="46"/>
        <v>1566.6714165128944</v>
      </c>
      <c r="G338">
        <f t="shared" si="47"/>
        <v>3133.3428330257889</v>
      </c>
      <c r="H338">
        <f t="shared" si="48"/>
        <v>9400.028499077358</v>
      </c>
      <c r="I338">
        <f t="shared" si="52"/>
        <v>287</v>
      </c>
      <c r="J338">
        <f>IF(B337&lt;Utilisateur!$B$25, C338+C$32/(INTERZONALFLOW)*(1-EXP(-INTERZONALFLOW/NFVOL*B338)),D338)</f>
        <v>5.8759143982525242</v>
      </c>
      <c r="K338">
        <f t="shared" si="49"/>
        <v>1723.6461101598338</v>
      </c>
      <c r="L338">
        <f t="shared" si="50"/>
        <v>3447.2922203196676</v>
      </c>
      <c r="M338">
        <f t="shared" si="51"/>
        <v>10341.876660958997</v>
      </c>
      <c r="N338">
        <f t="shared" si="53"/>
        <v>287</v>
      </c>
    </row>
    <row r="339" spans="2:14" x14ac:dyDescent="0.2">
      <c r="B339">
        <f t="shared" si="45"/>
        <v>288</v>
      </c>
      <c r="C339" t="str">
        <f>IF(B338&lt;Utilisateur!$B$25, Quellstärke/(Volumen*Verlustrate)*(1-EXP(-Verlustrate*B339)),"")</f>
        <v/>
      </c>
      <c r="D339">
        <f>IF(B339&gt;Utilisateur!$B$25, Quellstärke/(Volumen*Verlustrate)*(1-EXP(-Verlustrate*Utilisateur!$B$25))  * EXP(-Verlustrate*(B339-Utilisateur!$B$25)), "")</f>
        <v>5.7184214298405074</v>
      </c>
      <c r="E339">
        <f t="shared" si="54"/>
        <v>5.7184214298405074</v>
      </c>
      <c r="F339">
        <f t="shared" si="46"/>
        <v>1566.7143046736182</v>
      </c>
      <c r="G339">
        <f t="shared" si="47"/>
        <v>3133.4286093472365</v>
      </c>
      <c r="H339">
        <f t="shared" si="48"/>
        <v>9400.2858280417004</v>
      </c>
      <c r="I339">
        <f t="shared" si="52"/>
        <v>288</v>
      </c>
      <c r="J339">
        <f>IF(B338&lt;Utilisateur!$B$25, C339+C$32/(INTERZONALFLOW)*(1-EXP(-INTERZONALFLOW/NFVOL*B339)),D339)</f>
        <v>5.7184214298405074</v>
      </c>
      <c r="K339">
        <f t="shared" si="49"/>
        <v>1723.6889983205576</v>
      </c>
      <c r="L339">
        <f t="shared" si="50"/>
        <v>3447.3779966411153</v>
      </c>
      <c r="M339">
        <f t="shared" si="51"/>
        <v>10342.133989923339</v>
      </c>
      <c r="N339">
        <f t="shared" si="53"/>
        <v>288</v>
      </c>
    </row>
    <row r="340" spans="2:14" x14ac:dyDescent="0.2">
      <c r="B340">
        <f t="shared" si="45"/>
        <v>289</v>
      </c>
      <c r="C340" t="str">
        <f>IF(B339&lt;Utilisateur!$B$25, Quellstärke/(Volumen*Verlustrate)*(1-EXP(-Verlustrate*B340)),"")</f>
        <v/>
      </c>
      <c r="D340">
        <f>IF(B340&gt;Utilisateur!$B$25, Quellstärke/(Volumen*Verlustrate)*(1-EXP(-Verlustrate*Utilisateur!$B$25))  * EXP(-Verlustrate*(B340-Utilisateur!$B$25)), "")</f>
        <v>5.565149767835984</v>
      </c>
      <c r="E340">
        <f t="shared" si="54"/>
        <v>5.565149767835984</v>
      </c>
      <c r="F340">
        <f t="shared" si="46"/>
        <v>1566.7560432968771</v>
      </c>
      <c r="G340">
        <f t="shared" si="47"/>
        <v>3133.5120865937542</v>
      </c>
      <c r="H340">
        <f t="shared" si="48"/>
        <v>9400.5362597812527</v>
      </c>
      <c r="I340">
        <f t="shared" si="52"/>
        <v>289</v>
      </c>
      <c r="J340">
        <f>IF(B339&lt;Utilisateur!$B$25, C340+C$32/(INTERZONALFLOW)*(1-EXP(-INTERZONALFLOW/NFVOL*B340)),D340)</f>
        <v>5.565149767835984</v>
      </c>
      <c r="K340">
        <f t="shared" si="49"/>
        <v>1723.7307369438165</v>
      </c>
      <c r="L340">
        <f t="shared" si="50"/>
        <v>3447.461473887633</v>
      </c>
      <c r="M340">
        <f t="shared" si="51"/>
        <v>10342.384421662891</v>
      </c>
      <c r="N340">
        <f t="shared" si="53"/>
        <v>289</v>
      </c>
    </row>
    <row r="341" spans="2:14" x14ac:dyDescent="0.2">
      <c r="B341">
        <f t="shared" si="45"/>
        <v>290</v>
      </c>
      <c r="C341" t="str">
        <f>IF(B340&lt;Utilisateur!$B$25, Quellstärke/(Volumen*Verlustrate)*(1-EXP(-Verlustrate*B341)),"")</f>
        <v/>
      </c>
      <c r="D341">
        <f>IF(B341&gt;Utilisateur!$B$25, Quellstärke/(Volumen*Verlustrate)*(1-EXP(-Verlustrate*Utilisateur!$B$25))  * EXP(-Verlustrate*(B341-Utilisateur!$B$25)), "")</f>
        <v>5.4159862679635911</v>
      </c>
      <c r="E341">
        <f t="shared" si="54"/>
        <v>5.4159862679635911</v>
      </c>
      <c r="F341">
        <f t="shared" si="46"/>
        <v>1566.7966631938868</v>
      </c>
      <c r="G341">
        <f t="shared" si="47"/>
        <v>3133.5933263877737</v>
      </c>
      <c r="H341">
        <f t="shared" si="48"/>
        <v>9400.7799791633115</v>
      </c>
      <c r="I341">
        <f t="shared" si="52"/>
        <v>290</v>
      </c>
      <c r="J341">
        <f>IF(B340&lt;Utilisateur!$B$25, C341+C$32/(INTERZONALFLOW)*(1-EXP(-INTERZONALFLOW/NFVOL*B341)),D341)</f>
        <v>5.4159862679635911</v>
      </c>
      <c r="K341">
        <f t="shared" si="49"/>
        <v>1723.7713568408262</v>
      </c>
      <c r="L341">
        <f t="shared" si="50"/>
        <v>3447.5427136816525</v>
      </c>
      <c r="M341">
        <f t="shared" si="51"/>
        <v>10342.62814104495</v>
      </c>
      <c r="N341">
        <f t="shared" si="53"/>
        <v>290</v>
      </c>
    </row>
    <row r="342" spans="2:14" x14ac:dyDescent="0.2">
      <c r="B342">
        <f t="shared" si="45"/>
        <v>291</v>
      </c>
      <c r="C342" t="str">
        <f>IF(B341&lt;Utilisateur!$B$25, Quellstärke/(Volumen*Verlustrate)*(1-EXP(-Verlustrate*B342)),"")</f>
        <v/>
      </c>
      <c r="D342">
        <f>IF(B342&gt;Utilisateur!$B$25, Quellstärke/(Volumen*Verlustrate)*(1-EXP(-Verlustrate*Utilisateur!$B$25))  * EXP(-Verlustrate*(B342-Utilisateur!$B$25)), "")</f>
        <v>5.2708208185700505</v>
      </c>
      <c r="E342">
        <f t="shared" si="54"/>
        <v>5.2708208185700505</v>
      </c>
      <c r="F342">
        <f t="shared" si="46"/>
        <v>1566.8361943500261</v>
      </c>
      <c r="G342">
        <f t="shared" si="47"/>
        <v>3133.6723887000521</v>
      </c>
      <c r="H342">
        <f t="shared" si="48"/>
        <v>9401.0171661001477</v>
      </c>
      <c r="I342">
        <f t="shared" si="52"/>
        <v>291</v>
      </c>
      <c r="J342">
        <f>IF(B341&lt;Utilisateur!$B$25, C342+C$32/(INTERZONALFLOW)*(1-EXP(-INTERZONALFLOW/NFVOL*B342)),D342)</f>
        <v>5.2708208185700505</v>
      </c>
      <c r="K342">
        <f t="shared" si="49"/>
        <v>1723.8108879969654</v>
      </c>
      <c r="L342">
        <f t="shared" si="50"/>
        <v>3447.6217759939309</v>
      </c>
      <c r="M342">
        <f t="shared" si="51"/>
        <v>10342.865327981786</v>
      </c>
      <c r="N342">
        <f t="shared" si="53"/>
        <v>291</v>
      </c>
    </row>
    <row r="343" spans="2:14" x14ac:dyDescent="0.2">
      <c r="B343">
        <f t="shared" si="45"/>
        <v>292</v>
      </c>
      <c r="C343" t="str">
        <f>IF(B342&lt;Utilisateur!$B$25, Quellstärke/(Volumen*Verlustrate)*(1-EXP(-Verlustrate*B343)),"")</f>
        <v/>
      </c>
      <c r="D343">
        <f>IF(B343&gt;Utilisateur!$B$25, Quellstärke/(Volumen*Verlustrate)*(1-EXP(-Verlustrate*Utilisateur!$B$25))  * EXP(-Verlustrate*(B343-Utilisateur!$B$25)), "")</f>
        <v>5.1295462593403709</v>
      </c>
      <c r="E343">
        <f t="shared" si="54"/>
        <v>5.1295462593403709</v>
      </c>
      <c r="F343">
        <f t="shared" si="46"/>
        <v>1566.8746659469712</v>
      </c>
      <c r="G343">
        <f t="shared" si="47"/>
        <v>3133.7493318939423</v>
      </c>
      <c r="H343">
        <f t="shared" si="48"/>
        <v>9401.2479956818188</v>
      </c>
      <c r="I343">
        <f t="shared" si="52"/>
        <v>292</v>
      </c>
      <c r="J343">
        <f>IF(B342&lt;Utilisateur!$B$25, C343+C$32/(INTERZONALFLOW)*(1-EXP(-INTERZONALFLOW/NFVOL*B343)),D343)</f>
        <v>5.1295462593403709</v>
      </c>
      <c r="K343">
        <f t="shared" si="49"/>
        <v>1723.8493595939105</v>
      </c>
      <c r="L343">
        <f t="shared" si="50"/>
        <v>3447.6987191878211</v>
      </c>
      <c r="M343">
        <f t="shared" si="51"/>
        <v>10343.096157563457</v>
      </c>
      <c r="N343">
        <f t="shared" si="53"/>
        <v>292</v>
      </c>
    </row>
    <row r="344" spans="2:14" x14ac:dyDescent="0.2">
      <c r="B344">
        <f t="shared" si="45"/>
        <v>293</v>
      </c>
      <c r="C344" t="str">
        <f>IF(B343&lt;Utilisateur!$B$25, Quellstärke/(Volumen*Verlustrate)*(1-EXP(-Verlustrate*B344)),"")</f>
        <v/>
      </c>
      <c r="D344">
        <f>IF(B344&gt;Utilisateur!$B$25, Quellstärke/(Volumen*Verlustrate)*(1-EXP(-Verlustrate*Utilisateur!$B$25))  * EXP(-Verlustrate*(B344-Utilisateur!$B$25)), "")</f>
        <v>4.9920583021927092</v>
      </c>
      <c r="E344">
        <f t="shared" si="54"/>
        <v>4.9920583021927092</v>
      </c>
      <c r="F344">
        <f t="shared" si="46"/>
        <v>1566.9121063842376</v>
      </c>
      <c r="G344">
        <f t="shared" si="47"/>
        <v>3133.8242127684753</v>
      </c>
      <c r="H344">
        <f t="shared" si="48"/>
        <v>9401.4726383054167</v>
      </c>
      <c r="I344">
        <f t="shared" si="52"/>
        <v>293</v>
      </c>
      <c r="J344">
        <f>IF(B343&lt;Utilisateur!$B$25, C344+C$32/(INTERZONALFLOW)*(1-EXP(-INTERZONALFLOW/NFVOL*B344)),D344)</f>
        <v>4.9920583021927092</v>
      </c>
      <c r="K344">
        <f t="shared" si="49"/>
        <v>1723.886800031177</v>
      </c>
      <c r="L344">
        <f t="shared" si="50"/>
        <v>3447.773600062354</v>
      </c>
      <c r="M344">
        <f t="shared" si="51"/>
        <v>10343.320800187055</v>
      </c>
      <c r="N344">
        <f t="shared" si="53"/>
        <v>293</v>
      </c>
    </row>
    <row r="345" spans="2:14" x14ac:dyDescent="0.2">
      <c r="B345">
        <f t="shared" si="45"/>
        <v>294</v>
      </c>
      <c r="C345" t="str">
        <f>IF(B344&lt;Utilisateur!$B$25, Quellstärke/(Volumen*Verlustrate)*(1-EXP(-Verlustrate*B345)),"")</f>
        <v/>
      </c>
      <c r="D345">
        <f>IF(B345&gt;Utilisateur!$B$25, Quellstärke/(Volumen*Verlustrate)*(1-EXP(-Verlustrate*Utilisateur!$B$25))  * EXP(-Verlustrate*(B345-Utilisateur!$B$25)), "")</f>
        <v>4.8582554542934959</v>
      </c>
      <c r="E345">
        <f t="shared" si="54"/>
        <v>4.8582554542934959</v>
      </c>
      <c r="F345">
        <f t="shared" si="46"/>
        <v>1566.9485433001448</v>
      </c>
      <c r="G345">
        <f t="shared" si="47"/>
        <v>3133.8970866002896</v>
      </c>
      <c r="H345">
        <f t="shared" si="48"/>
        <v>9401.6912598008603</v>
      </c>
      <c r="I345">
        <f t="shared" si="52"/>
        <v>294</v>
      </c>
      <c r="J345">
        <f>IF(B344&lt;Utilisateur!$B$25, C345+C$32/(INTERZONALFLOW)*(1-EXP(-INTERZONALFLOW/NFVOL*B345)),D345)</f>
        <v>4.8582554542934959</v>
      </c>
      <c r="K345">
        <f t="shared" si="49"/>
        <v>1723.9232369470842</v>
      </c>
      <c r="L345">
        <f t="shared" si="50"/>
        <v>3447.8464738941684</v>
      </c>
      <c r="M345">
        <f t="shared" si="51"/>
        <v>10343.539421682499</v>
      </c>
      <c r="N345">
        <f t="shared" si="53"/>
        <v>294</v>
      </c>
    </row>
    <row r="346" spans="2:14" x14ac:dyDescent="0.2">
      <c r="B346">
        <f t="shared" si="45"/>
        <v>295</v>
      </c>
      <c r="C346" t="str">
        <f>IF(B345&lt;Utilisateur!$B$25, Quellstärke/(Volumen*Verlustrate)*(1-EXP(-Verlustrate*B346)),"")</f>
        <v/>
      </c>
      <c r="D346">
        <f>IF(B346&gt;Utilisateur!$B$25, Quellstärke/(Volumen*Verlustrate)*(1-EXP(-Verlustrate*Utilisateur!$B$25))  * EXP(-Verlustrate*(B346-Utilisateur!$B$25)), "")</f>
        <v>4.7280389431359984</v>
      </c>
      <c r="E346">
        <f t="shared" si="54"/>
        <v>4.7280389431359984</v>
      </c>
      <c r="F346">
        <f t="shared" si="46"/>
        <v>1566.9840035922184</v>
      </c>
      <c r="G346">
        <f t="shared" si="47"/>
        <v>3133.9680071844368</v>
      </c>
      <c r="H346">
        <f t="shared" si="48"/>
        <v>9401.9040215533023</v>
      </c>
      <c r="I346">
        <f t="shared" si="52"/>
        <v>295</v>
      </c>
      <c r="J346">
        <f>IF(B345&lt;Utilisateur!$B$25, C346+C$32/(INTERZONALFLOW)*(1-EXP(-INTERZONALFLOW/NFVOL*B346)),D346)</f>
        <v>4.7280389431359984</v>
      </c>
      <c r="K346">
        <f t="shared" si="49"/>
        <v>1723.9586972391578</v>
      </c>
      <c r="L346">
        <f t="shared" si="50"/>
        <v>3447.9173944783156</v>
      </c>
      <c r="M346">
        <f t="shared" si="51"/>
        <v>10343.752183434941</v>
      </c>
      <c r="N346">
        <f t="shared" si="53"/>
        <v>295</v>
      </c>
    </row>
    <row r="347" spans="2:14" x14ac:dyDescent="0.2">
      <c r="B347">
        <f t="shared" si="45"/>
        <v>296</v>
      </c>
      <c r="C347" t="str">
        <f>IF(B346&lt;Utilisateur!$B$25, Quellstärke/(Volumen*Verlustrate)*(1-EXP(-Verlustrate*B347)),"")</f>
        <v/>
      </c>
      <c r="D347">
        <f>IF(B347&gt;Utilisateur!$B$25, Quellstärke/(Volumen*Verlustrate)*(1-EXP(-Verlustrate*Utilisateur!$B$25))  * EXP(-Verlustrate*(B347-Utilisateur!$B$25)), "")</f>
        <v>4.6013126436270131</v>
      </c>
      <c r="E347">
        <f t="shared" si="54"/>
        <v>4.6013126436270131</v>
      </c>
      <c r="F347">
        <f t="shared" si="46"/>
        <v>1567.0185134370456</v>
      </c>
      <c r="G347">
        <f t="shared" si="47"/>
        <v>3134.0370268740912</v>
      </c>
      <c r="H347">
        <f t="shared" si="48"/>
        <v>9402.1110806222659</v>
      </c>
      <c r="I347">
        <f t="shared" si="52"/>
        <v>296</v>
      </c>
      <c r="J347">
        <f>IF(B346&lt;Utilisateur!$B$25, C347+C$32/(INTERZONALFLOW)*(1-EXP(-INTERZONALFLOW/NFVOL*B347)),D347)</f>
        <v>4.6013126436270131</v>
      </c>
      <c r="K347">
        <f t="shared" si="49"/>
        <v>1723.993207083985</v>
      </c>
      <c r="L347">
        <f t="shared" si="50"/>
        <v>3447.98641416797</v>
      </c>
      <c r="M347">
        <f t="shared" si="51"/>
        <v>10343.959242503905</v>
      </c>
      <c r="N347">
        <f t="shared" si="53"/>
        <v>296</v>
      </c>
    </row>
    <row r="348" spans="2:14" x14ac:dyDescent="0.2">
      <c r="B348">
        <f t="shared" si="45"/>
        <v>297</v>
      </c>
      <c r="C348" t="str">
        <f>IF(B347&lt;Utilisateur!$B$25, Quellstärke/(Volumen*Verlustrate)*(1-EXP(-Verlustrate*B348)),"")</f>
        <v/>
      </c>
      <c r="D348">
        <f>IF(B348&gt;Utilisateur!$B$25, Quellstärke/(Volumen*Verlustrate)*(1-EXP(-Verlustrate*Utilisateur!$B$25))  * EXP(-Verlustrate*(B348-Utilisateur!$B$25)), "")</f>
        <v>4.4779830071278717</v>
      </c>
      <c r="E348">
        <f t="shared" si="54"/>
        <v>4.4779830071278717</v>
      </c>
      <c r="F348">
        <f t="shared" si="46"/>
        <v>1567.0520983095992</v>
      </c>
      <c r="G348">
        <f t="shared" si="47"/>
        <v>3134.1041966191983</v>
      </c>
      <c r="H348">
        <f t="shared" si="48"/>
        <v>9402.3125898575872</v>
      </c>
      <c r="I348">
        <f t="shared" si="52"/>
        <v>297</v>
      </c>
      <c r="J348">
        <f>IF(B347&lt;Utilisateur!$B$25, C348+C$32/(INTERZONALFLOW)*(1-EXP(-INTERZONALFLOW/NFVOL*B348)),D348)</f>
        <v>4.4779830071278717</v>
      </c>
      <c r="K348">
        <f t="shared" si="49"/>
        <v>1724.0267919565385</v>
      </c>
      <c r="L348">
        <f t="shared" si="50"/>
        <v>3448.0535839130771</v>
      </c>
      <c r="M348">
        <f t="shared" si="51"/>
        <v>10344.160751739226</v>
      </c>
      <c r="N348">
        <f t="shared" si="53"/>
        <v>297</v>
      </c>
    </row>
    <row r="349" spans="2:14" x14ac:dyDescent="0.2">
      <c r="B349">
        <f t="shared" si="45"/>
        <v>298</v>
      </c>
      <c r="C349" t="str">
        <f>IF(B348&lt;Utilisateur!$B$25, Quellstärke/(Volumen*Verlustrate)*(1-EXP(-Verlustrate*B349)),"")</f>
        <v/>
      </c>
      <c r="D349">
        <f>IF(B349&gt;Utilisateur!$B$25, Quellstärke/(Volumen*Verlustrate)*(1-EXP(-Verlustrate*Utilisateur!$B$25))  * EXP(-Verlustrate*(B349-Utilisateur!$B$25)), "")</f>
        <v>4.357958992397351</v>
      </c>
      <c r="E349">
        <f t="shared" si="54"/>
        <v>4.357958992397351</v>
      </c>
      <c r="F349">
        <f t="shared" si="46"/>
        <v>1567.0847830020421</v>
      </c>
      <c r="G349">
        <f t="shared" si="47"/>
        <v>3134.1695660040841</v>
      </c>
      <c r="H349">
        <f t="shared" si="48"/>
        <v>9402.5086980122451</v>
      </c>
      <c r="I349">
        <f t="shared" si="52"/>
        <v>298</v>
      </c>
      <c r="J349">
        <f>IF(B348&lt;Utilisateur!$B$25, C349+C$32/(INTERZONALFLOW)*(1-EXP(-INTERZONALFLOW/NFVOL*B349)),D349)</f>
        <v>4.357958992397351</v>
      </c>
      <c r="K349">
        <f t="shared" si="49"/>
        <v>1724.0594766489814</v>
      </c>
      <c r="L349">
        <f t="shared" si="50"/>
        <v>3448.1189532979629</v>
      </c>
      <c r="M349">
        <f t="shared" si="51"/>
        <v>10344.356859893884</v>
      </c>
      <c r="N349">
        <f t="shared" si="53"/>
        <v>298</v>
      </c>
    </row>
    <row r="350" spans="2:14" x14ac:dyDescent="0.2">
      <c r="B350">
        <f t="shared" si="45"/>
        <v>299</v>
      </c>
      <c r="C350" t="str">
        <f>IF(B349&lt;Utilisateur!$B$25, Quellstärke/(Volumen*Verlustrate)*(1-EXP(-Verlustrate*B350)),"")</f>
        <v/>
      </c>
      <c r="D350">
        <f>IF(B350&gt;Utilisateur!$B$25, Quellstärke/(Volumen*Verlustrate)*(1-EXP(-Verlustrate*Utilisateur!$B$25))  * EXP(-Verlustrate*(B350-Utilisateur!$B$25)), "")</f>
        <v>4.2411519983855568</v>
      </c>
      <c r="E350">
        <f t="shared" si="54"/>
        <v>4.2411519983855568</v>
      </c>
      <c r="F350">
        <f t="shared" si="46"/>
        <v>1567.11659164203</v>
      </c>
      <c r="G350">
        <f t="shared" si="47"/>
        <v>3134.23318328406</v>
      </c>
      <c r="H350">
        <f t="shared" si="48"/>
        <v>9402.6995498521719</v>
      </c>
      <c r="I350">
        <f t="shared" si="52"/>
        <v>299</v>
      </c>
      <c r="J350">
        <f>IF(B349&lt;Utilisateur!$B$25, C350+C$32/(INTERZONALFLOW)*(1-EXP(-INTERZONALFLOW/NFVOL*B350)),D350)</f>
        <v>4.2411519983855568</v>
      </c>
      <c r="K350">
        <f t="shared" si="49"/>
        <v>1724.0912852889694</v>
      </c>
      <c r="L350">
        <f t="shared" si="50"/>
        <v>3448.1825705779388</v>
      </c>
      <c r="M350">
        <f t="shared" si="51"/>
        <v>10344.547711733811</v>
      </c>
      <c r="N350">
        <f t="shared" si="53"/>
        <v>299</v>
      </c>
    </row>
    <row r="351" spans="2:14" x14ac:dyDescent="0.2">
      <c r="B351">
        <f t="shared" si="45"/>
        <v>300</v>
      </c>
      <c r="C351" t="str">
        <f>IF(B350&lt;Utilisateur!$B$25, Quellstärke/(Volumen*Verlustrate)*(1-EXP(-Verlustrate*B351)),"")</f>
        <v/>
      </c>
      <c r="D351">
        <f>IF(B351&gt;Utilisateur!$B$25, Quellstärke/(Volumen*Verlustrate)*(1-EXP(-Verlustrate*Utilisateur!$B$25))  * EXP(-Verlustrate*(B351-Utilisateur!$B$25)), "")</f>
        <v>4.1274757988291189</v>
      </c>
      <c r="E351">
        <f t="shared" si="54"/>
        <v>4.1274757988291189</v>
      </c>
      <c r="F351">
        <f t="shared" si="46"/>
        <v>1567.1475477105212</v>
      </c>
      <c r="G351">
        <f t="shared" si="47"/>
        <v>3134.2950954210423</v>
      </c>
      <c r="H351">
        <f t="shared" si="48"/>
        <v>9402.8852862631193</v>
      </c>
      <c r="I351">
        <f t="shared" si="52"/>
        <v>300</v>
      </c>
      <c r="J351">
        <f>IF(B350&lt;Utilisateur!$B$25, C351+C$32/(INTERZONALFLOW)*(1-EXP(-INTERZONALFLOW/NFVOL*B351)),D351)</f>
        <v>4.1274757988291189</v>
      </c>
      <c r="K351">
        <f t="shared" si="49"/>
        <v>1724.1222413574606</v>
      </c>
      <c r="L351">
        <f t="shared" si="50"/>
        <v>3448.2444827149211</v>
      </c>
      <c r="M351">
        <f t="shared" si="51"/>
        <v>10344.733448144758</v>
      </c>
      <c r="N351">
        <f t="shared" si="53"/>
        <v>300</v>
      </c>
    </row>
    <row r="352" spans="2:14" x14ac:dyDescent="0.2">
      <c r="B352">
        <f t="shared" si="45"/>
        <v>301</v>
      </c>
      <c r="C352" t="str">
        <f>IF(B351&lt;Utilisateur!$B$25, Quellstärke/(Volumen*Verlustrate)*(1-EXP(-Verlustrate*B352)),"")</f>
        <v/>
      </c>
      <c r="D352">
        <f>IF(B352&gt;Utilisateur!$B$25, Quellstärke/(Volumen*Verlustrate)*(1-EXP(-Verlustrate*Utilisateur!$B$25))  * EXP(-Verlustrate*(B352-Utilisateur!$B$25)), "")</f>
        <v>4.016846478599458</v>
      </c>
      <c r="E352">
        <f t="shared" si="54"/>
        <v>4.016846478599458</v>
      </c>
      <c r="F352">
        <f t="shared" si="46"/>
        <v>1567.1776740591106</v>
      </c>
      <c r="G352">
        <f t="shared" si="47"/>
        <v>3134.3553481182212</v>
      </c>
      <c r="H352">
        <f t="shared" si="48"/>
        <v>9403.0660443546567</v>
      </c>
      <c r="I352">
        <f t="shared" si="52"/>
        <v>301</v>
      </c>
      <c r="J352">
        <f>IF(B351&lt;Utilisateur!$B$25, C352+C$32/(INTERZONALFLOW)*(1-EXP(-INTERZONALFLOW/NFVOL*B352)),D352)</f>
        <v>4.016846478599458</v>
      </c>
      <c r="K352">
        <f t="shared" si="49"/>
        <v>1724.15236770605</v>
      </c>
      <c r="L352">
        <f t="shared" si="50"/>
        <v>3448.3047354120999</v>
      </c>
      <c r="M352">
        <f t="shared" si="51"/>
        <v>10344.914206236295</v>
      </c>
      <c r="N352">
        <f t="shared" si="53"/>
        <v>301</v>
      </c>
    </row>
    <row r="353" spans="2:14" x14ac:dyDescent="0.2">
      <c r="B353">
        <f t="shared" si="45"/>
        <v>302</v>
      </c>
      <c r="C353" t="str">
        <f>IF(B352&lt;Utilisateur!$B$25, Quellstärke/(Volumen*Verlustrate)*(1-EXP(-Verlustrate*B353)),"")</f>
        <v/>
      </c>
      <c r="D353">
        <f>IF(B353&gt;Utilisateur!$B$25, Quellstärke/(Volumen*Verlustrate)*(1-EXP(-Verlustrate*Utilisateur!$B$25))  * EXP(-Verlustrate*(B353-Utilisateur!$B$25)), "")</f>
        <v>3.9091823717571006</v>
      </c>
      <c r="E353">
        <f t="shared" si="54"/>
        <v>3.9091823717571006</v>
      </c>
      <c r="F353">
        <f t="shared" si="46"/>
        <v>1567.2069929268987</v>
      </c>
      <c r="G353">
        <f t="shared" si="47"/>
        <v>3134.4139858537974</v>
      </c>
      <c r="H353">
        <f t="shared" si="48"/>
        <v>9403.2419575613858</v>
      </c>
      <c r="I353">
        <f t="shared" si="52"/>
        <v>302</v>
      </c>
      <c r="J353">
        <f>IF(B352&lt;Utilisateur!$B$25, C353+C$32/(INTERZONALFLOW)*(1-EXP(-INTERZONALFLOW/NFVOL*B353)),D353)</f>
        <v>3.9091823717571006</v>
      </c>
      <c r="K353">
        <f t="shared" si="49"/>
        <v>1724.1816865738381</v>
      </c>
      <c r="L353">
        <f t="shared" si="50"/>
        <v>3448.3633731476762</v>
      </c>
      <c r="M353">
        <f t="shared" si="51"/>
        <v>10345.090119443024</v>
      </c>
      <c r="N353">
        <f t="shared" si="53"/>
        <v>302</v>
      </c>
    </row>
    <row r="354" spans="2:14" x14ac:dyDescent="0.2">
      <c r="B354">
        <f t="shared" si="45"/>
        <v>303</v>
      </c>
      <c r="C354" t="str">
        <f>IF(B353&lt;Utilisateur!$B$25, Quellstärke/(Volumen*Verlustrate)*(1-EXP(-Verlustrate*B354)),"")</f>
        <v/>
      </c>
      <c r="D354">
        <f>IF(B354&gt;Utilisateur!$B$25, Quellstärke/(Volumen*Verlustrate)*(1-EXP(-Verlustrate*Utilisateur!$B$25))  * EXP(-Verlustrate*(B354-Utilisateur!$B$25)), "")</f>
        <v>3.8044040012663647</v>
      </c>
      <c r="E354">
        <f t="shared" si="54"/>
        <v>3.8044040012663647</v>
      </c>
      <c r="F354">
        <f t="shared" si="46"/>
        <v>1567.2355259569081</v>
      </c>
      <c r="G354">
        <f t="shared" si="47"/>
        <v>3134.4710519138162</v>
      </c>
      <c r="H354">
        <f t="shared" si="48"/>
        <v>9403.4131557414421</v>
      </c>
      <c r="I354">
        <f t="shared" si="52"/>
        <v>303</v>
      </c>
      <c r="J354">
        <f>IF(B353&lt;Utilisateur!$B$25, C354+C$32/(INTERZONALFLOW)*(1-EXP(-INTERZONALFLOW/NFVOL*B354)),D354)</f>
        <v>3.8044040012663647</v>
      </c>
      <c r="K354">
        <f t="shared" si="49"/>
        <v>1724.2102196038475</v>
      </c>
      <c r="L354">
        <f t="shared" si="50"/>
        <v>3448.4204392076949</v>
      </c>
      <c r="M354">
        <f t="shared" si="51"/>
        <v>10345.261317623081</v>
      </c>
      <c r="N354">
        <f t="shared" si="53"/>
        <v>303</v>
      </c>
    </row>
    <row r="355" spans="2:14" x14ac:dyDescent="0.2">
      <c r="B355">
        <f t="shared" si="45"/>
        <v>304</v>
      </c>
      <c r="C355" t="str">
        <f>IF(B354&lt;Utilisateur!$B$25, Quellstärke/(Volumen*Verlustrate)*(1-EXP(-Verlustrate*B355)),"")</f>
        <v/>
      </c>
      <c r="D355">
        <f>IF(B355&gt;Utilisateur!$B$25, Quellstärke/(Volumen*Verlustrate)*(1-EXP(-Verlustrate*Utilisateur!$B$25))  * EXP(-Verlustrate*(B355-Utilisateur!$B$25)), "")</f>
        <v>3.702434020325835</v>
      </c>
      <c r="E355">
        <f t="shared" si="54"/>
        <v>3.702434020325835</v>
      </c>
      <c r="F355">
        <f t="shared" si="46"/>
        <v>1567.2632942120606</v>
      </c>
      <c r="G355">
        <f t="shared" si="47"/>
        <v>3134.5265884241212</v>
      </c>
      <c r="H355">
        <f t="shared" si="48"/>
        <v>9403.5797652723559</v>
      </c>
      <c r="I355">
        <f t="shared" si="52"/>
        <v>304</v>
      </c>
      <c r="J355">
        <f>IF(B354&lt;Utilisateur!$B$25, C355+C$32/(INTERZONALFLOW)*(1-EXP(-INTERZONALFLOW/NFVOL*B355)),D355)</f>
        <v>3.702434020325835</v>
      </c>
      <c r="K355">
        <f t="shared" si="49"/>
        <v>1724.237987859</v>
      </c>
      <c r="L355">
        <f t="shared" si="50"/>
        <v>3448.475975718</v>
      </c>
      <c r="M355">
        <f t="shared" si="51"/>
        <v>10345.427927153994</v>
      </c>
      <c r="N355">
        <f t="shared" si="53"/>
        <v>304</v>
      </c>
    </row>
    <row r="356" spans="2:14" x14ac:dyDescent="0.2">
      <c r="B356">
        <f t="shared" si="45"/>
        <v>305</v>
      </c>
      <c r="C356" t="str">
        <f>IF(B355&lt;Utilisateur!$B$25, Quellstärke/(Volumen*Verlustrate)*(1-EXP(-Verlustrate*B356)),"")</f>
        <v/>
      </c>
      <c r="D356">
        <f>IF(B356&gt;Utilisateur!$B$25, Quellstärke/(Volumen*Verlustrate)*(1-EXP(-Verlustrate*Utilisateur!$B$25))  * EXP(-Verlustrate*(B356-Utilisateur!$B$25)), "")</f>
        <v>3.6031971552714075</v>
      </c>
      <c r="E356">
        <f t="shared" si="54"/>
        <v>3.6031971552714075</v>
      </c>
      <c r="F356">
        <f t="shared" si="46"/>
        <v>1567.2903181907252</v>
      </c>
      <c r="G356">
        <f t="shared" si="47"/>
        <v>3134.5806363814504</v>
      </c>
      <c r="H356">
        <f t="shared" si="48"/>
        <v>9403.7419091443426</v>
      </c>
      <c r="I356">
        <f t="shared" si="52"/>
        <v>305</v>
      </c>
      <c r="J356">
        <f>IF(B355&lt;Utilisateur!$B$25, C356+C$32/(INTERZONALFLOW)*(1-EXP(-INTERZONALFLOW/NFVOL*B356)),D356)</f>
        <v>3.6031971552714075</v>
      </c>
      <c r="K356">
        <f t="shared" si="49"/>
        <v>1724.2650118376646</v>
      </c>
      <c r="L356">
        <f t="shared" si="50"/>
        <v>3448.5300236753292</v>
      </c>
      <c r="M356">
        <f t="shared" si="51"/>
        <v>10345.590071025981</v>
      </c>
      <c r="N356">
        <f t="shared" si="53"/>
        <v>305</v>
      </c>
    </row>
    <row r="357" spans="2:14" x14ac:dyDescent="0.2">
      <c r="B357">
        <f t="shared" si="45"/>
        <v>306</v>
      </c>
      <c r="C357" t="str">
        <f>IF(B356&lt;Utilisateur!$B$25, Quellstärke/(Volumen*Verlustrate)*(1-EXP(-Verlustrate*B357)),"")</f>
        <v/>
      </c>
      <c r="D357">
        <f>IF(B357&gt;Utilisateur!$B$25, Quellstärke/(Volumen*Verlustrate)*(1-EXP(-Verlustrate*Utilisateur!$B$25))  * EXP(-Verlustrate*(B357-Utilisateur!$B$25)), "")</f>
        <v>3.5066201500096916</v>
      </c>
      <c r="E357">
        <f t="shared" si="54"/>
        <v>3.5066201500096916</v>
      </c>
      <c r="F357">
        <f t="shared" si="46"/>
        <v>1567.3166178418503</v>
      </c>
      <c r="G357">
        <f t="shared" si="47"/>
        <v>3134.6332356837006</v>
      </c>
      <c r="H357">
        <f t="shared" si="48"/>
        <v>9403.8997070510923</v>
      </c>
      <c r="I357">
        <f t="shared" si="52"/>
        <v>306</v>
      </c>
      <c r="J357">
        <f>IF(B356&lt;Utilisateur!$B$25, C357+C$32/(INTERZONALFLOW)*(1-EXP(-INTERZONALFLOW/NFVOL*B357)),D357)</f>
        <v>3.5066201500096916</v>
      </c>
      <c r="K357">
        <f t="shared" si="49"/>
        <v>1724.2913114887897</v>
      </c>
      <c r="L357">
        <f t="shared" si="50"/>
        <v>3448.5826229775794</v>
      </c>
      <c r="M357">
        <f t="shared" si="51"/>
        <v>10345.747868932731</v>
      </c>
      <c r="N357">
        <f t="shared" si="53"/>
        <v>306</v>
      </c>
    </row>
    <row r="358" spans="2:14" x14ac:dyDescent="0.2">
      <c r="B358">
        <f t="shared" si="45"/>
        <v>307</v>
      </c>
      <c r="C358" t="str">
        <f>IF(B357&lt;Utilisateur!$B$25, Quellstärke/(Volumen*Verlustrate)*(1-EXP(-Verlustrate*B358)),"")</f>
        <v/>
      </c>
      <c r="D358">
        <f>IF(B358&gt;Utilisateur!$B$25, Quellstärke/(Volumen*Verlustrate)*(1-EXP(-Verlustrate*Utilisateur!$B$25))  * EXP(-Verlustrate*(B358-Utilisateur!$B$25)), "")</f>
        <v>3.4126317119407745</v>
      </c>
      <c r="E358">
        <f t="shared" si="54"/>
        <v>3.4126317119407745</v>
      </c>
      <c r="F358">
        <f t="shared" si="46"/>
        <v>1567.3422125796899</v>
      </c>
      <c r="G358">
        <f t="shared" si="47"/>
        <v>3134.6844251593798</v>
      </c>
      <c r="H358">
        <f t="shared" si="48"/>
        <v>9404.0532754781289</v>
      </c>
      <c r="I358">
        <f t="shared" si="52"/>
        <v>307</v>
      </c>
      <c r="J358">
        <f>IF(B357&lt;Utilisateur!$B$25, C358+C$32/(INTERZONALFLOW)*(1-EXP(-INTERZONALFLOW/NFVOL*B358)),D358)</f>
        <v>3.4126317119407745</v>
      </c>
      <c r="K358">
        <f t="shared" si="49"/>
        <v>1724.3169062266293</v>
      </c>
      <c r="L358">
        <f t="shared" si="50"/>
        <v>3448.6338124532585</v>
      </c>
      <c r="M358">
        <f t="shared" si="51"/>
        <v>10345.901437359767</v>
      </c>
      <c r="N358">
        <f t="shared" si="53"/>
        <v>307</v>
      </c>
    </row>
    <row r="359" spans="2:14" x14ac:dyDescent="0.2">
      <c r="B359">
        <f t="shared" si="45"/>
        <v>308</v>
      </c>
      <c r="C359" t="str">
        <f>IF(B358&lt;Utilisateur!$B$25, Quellstärke/(Volumen*Verlustrate)*(1-EXP(-Verlustrate*B359)),"")</f>
        <v/>
      </c>
      <c r="D359">
        <f>IF(B359&gt;Utilisateur!$B$25, Quellstärke/(Volumen*Verlustrate)*(1-EXP(-Verlustrate*Utilisateur!$B$25))  * EXP(-Verlustrate*(B359-Utilisateur!$B$25)), "")</f>
        <v>3.3211624593304272</v>
      </c>
      <c r="E359">
        <f t="shared" si="54"/>
        <v>3.3211624593304272</v>
      </c>
      <c r="F359">
        <f t="shared" si="46"/>
        <v>1567.3671212981349</v>
      </c>
      <c r="G359">
        <f t="shared" si="47"/>
        <v>3134.7342425962697</v>
      </c>
      <c r="H359">
        <f t="shared" si="48"/>
        <v>9404.2027277887992</v>
      </c>
      <c r="I359">
        <f t="shared" si="52"/>
        <v>308</v>
      </c>
      <c r="J359">
        <f>IF(B358&lt;Utilisateur!$B$25, C359+C$32/(INTERZONALFLOW)*(1-EXP(-INTERZONALFLOW/NFVOL*B359)),D359)</f>
        <v>3.3211624593304272</v>
      </c>
      <c r="K359">
        <f t="shared" si="49"/>
        <v>1724.3418149450742</v>
      </c>
      <c r="L359">
        <f t="shared" si="50"/>
        <v>3448.6836298901485</v>
      </c>
      <c r="M359">
        <f t="shared" si="51"/>
        <v>10346.050889670438</v>
      </c>
      <c r="N359">
        <f t="shared" si="53"/>
        <v>308</v>
      </c>
    </row>
    <row r="360" spans="2:14" x14ac:dyDescent="0.2">
      <c r="B360">
        <f t="shared" si="45"/>
        <v>309</v>
      </c>
      <c r="C360" t="str">
        <f>IF(B359&lt;Utilisateur!$B$25, Quellstärke/(Volumen*Verlustrate)*(1-EXP(-Verlustrate*B360)),"")</f>
        <v/>
      </c>
      <c r="D360">
        <f>IF(B360&gt;Utilisateur!$B$25, Quellstärke/(Volumen*Verlustrate)*(1-EXP(-Verlustrate*Utilisateur!$B$25))  * EXP(-Verlustrate*(B360-Utilisateur!$B$25)), "")</f>
        <v>3.2321448700929025</v>
      </c>
      <c r="E360">
        <f t="shared" si="54"/>
        <v>3.2321448700929025</v>
      </c>
      <c r="F360">
        <f t="shared" si="46"/>
        <v>1567.3913623846606</v>
      </c>
      <c r="G360">
        <f t="shared" si="47"/>
        <v>3134.7827247693212</v>
      </c>
      <c r="H360">
        <f t="shared" si="48"/>
        <v>9404.3481743079537</v>
      </c>
      <c r="I360">
        <f t="shared" si="52"/>
        <v>309</v>
      </c>
      <c r="J360">
        <f>IF(B359&lt;Utilisateur!$B$25, C360+C$32/(INTERZONALFLOW)*(1-EXP(-INTERZONALFLOW/NFVOL*B360)),D360)</f>
        <v>3.2321448700929025</v>
      </c>
      <c r="K360">
        <f t="shared" si="49"/>
        <v>1724.3660560316</v>
      </c>
      <c r="L360">
        <f t="shared" si="50"/>
        <v>3448.7321120632</v>
      </c>
      <c r="M360">
        <f t="shared" si="51"/>
        <v>10346.196336189592</v>
      </c>
      <c r="N360">
        <f t="shared" si="53"/>
        <v>309</v>
      </c>
    </row>
    <row r="361" spans="2:14" x14ac:dyDescent="0.2">
      <c r="B361">
        <f t="shared" si="45"/>
        <v>310</v>
      </c>
      <c r="C361" t="str">
        <f>IF(B360&lt;Utilisateur!$B$25, Quellstärke/(Volumen*Verlustrate)*(1-EXP(-Verlustrate*B361)),"")</f>
        <v/>
      </c>
      <c r="D361">
        <f>IF(B361&gt;Utilisateur!$B$25, Quellstärke/(Volumen*Verlustrate)*(1-EXP(-Verlustrate*Utilisateur!$B$25))  * EXP(-Verlustrate*(B361-Utilisateur!$B$25)), "")</f>
        <v>3.145513231946508</v>
      </c>
      <c r="E361">
        <f t="shared" si="54"/>
        <v>3.145513231946508</v>
      </c>
      <c r="F361">
        <f t="shared" si="46"/>
        <v>1567.4149537339001</v>
      </c>
      <c r="G361">
        <f t="shared" si="47"/>
        <v>3134.8299074678002</v>
      </c>
      <c r="H361">
        <f t="shared" si="48"/>
        <v>9404.4897224033921</v>
      </c>
      <c r="I361">
        <f t="shared" si="52"/>
        <v>310</v>
      </c>
      <c r="J361">
        <f>IF(B360&lt;Utilisateur!$B$25, C361+C$32/(INTERZONALFLOW)*(1-EXP(-INTERZONALFLOW/NFVOL*B361)),D361)</f>
        <v>3.145513231946508</v>
      </c>
      <c r="K361">
        <f t="shared" si="49"/>
        <v>1724.3896473808395</v>
      </c>
      <c r="L361">
        <f t="shared" si="50"/>
        <v>3448.779294761679</v>
      </c>
      <c r="M361">
        <f t="shared" si="51"/>
        <v>10346.337884285031</v>
      </c>
      <c r="N361">
        <f t="shared" si="53"/>
        <v>310</v>
      </c>
    </row>
    <row r="362" spans="2:14" x14ac:dyDescent="0.2">
      <c r="B362">
        <f t="shared" si="45"/>
        <v>311</v>
      </c>
      <c r="C362" t="str">
        <f>IF(B361&lt;Utilisateur!$B$25, Quellstärke/(Volumen*Verlustrate)*(1-EXP(-Verlustrate*B362)),"")</f>
        <v/>
      </c>
      <c r="D362">
        <f>IF(B362&gt;Utilisateur!$B$25, Quellstärke/(Volumen*Verlustrate)*(1-EXP(-Verlustrate*Utilisateur!$B$25))  * EXP(-Verlustrate*(B362-Utilisateur!$B$25)), "")</f>
        <v>3.0612035939051738</v>
      </c>
      <c r="E362">
        <f t="shared" si="54"/>
        <v>3.0612035939051738</v>
      </c>
      <c r="F362">
        <f t="shared" si="46"/>
        <v>1567.4379127608545</v>
      </c>
      <c r="G362">
        <f t="shared" si="47"/>
        <v>3134.875825521709</v>
      </c>
      <c r="H362">
        <f t="shared" si="48"/>
        <v>9404.6274765651178</v>
      </c>
      <c r="I362">
        <f t="shared" si="52"/>
        <v>311</v>
      </c>
      <c r="J362">
        <f>IF(B361&lt;Utilisateur!$B$25, C362+C$32/(INTERZONALFLOW)*(1-EXP(-INTERZONALFLOW/NFVOL*B362)),D362)</f>
        <v>3.0612035939051738</v>
      </c>
      <c r="K362">
        <f t="shared" si="49"/>
        <v>1724.4126064077939</v>
      </c>
      <c r="L362">
        <f t="shared" si="50"/>
        <v>3448.8252128155877</v>
      </c>
      <c r="M362">
        <f t="shared" si="51"/>
        <v>10346.475638446756</v>
      </c>
      <c r="N362">
        <f t="shared" si="53"/>
        <v>311</v>
      </c>
    </row>
    <row r="363" spans="2:14" x14ac:dyDescent="0.2">
      <c r="B363">
        <f t="shared" si="45"/>
        <v>312</v>
      </c>
      <c r="C363" t="str">
        <f>IF(B362&lt;Utilisateur!$B$25, Quellstärke/(Volumen*Verlustrate)*(1-EXP(-Verlustrate*B363)),"")</f>
        <v/>
      </c>
      <c r="D363">
        <f>IF(B363&gt;Utilisateur!$B$25, Quellstärke/(Volumen*Verlustrate)*(1-EXP(-Verlustrate*Utilisateur!$B$25))  * EXP(-Verlustrate*(B363-Utilisateur!$B$25)), "")</f>
        <v>2.9791537190701969</v>
      </c>
      <c r="E363">
        <f t="shared" si="54"/>
        <v>2.9791537190701969</v>
      </c>
      <c r="F363">
        <f t="shared" si="46"/>
        <v>1567.4602564137474</v>
      </c>
      <c r="G363">
        <f t="shared" si="47"/>
        <v>3134.9205128274948</v>
      </c>
      <c r="H363">
        <f t="shared" si="48"/>
        <v>9404.7615384824767</v>
      </c>
      <c r="I363">
        <f t="shared" si="52"/>
        <v>312</v>
      </c>
      <c r="J363">
        <f>IF(B362&lt;Utilisateur!$B$25, C363+C$32/(INTERZONALFLOW)*(1-EXP(-INTERZONALFLOW/NFVOL*B363)),D363)</f>
        <v>2.9791537190701969</v>
      </c>
      <c r="K363">
        <f t="shared" si="49"/>
        <v>1724.4349500606868</v>
      </c>
      <c r="L363">
        <f t="shared" si="50"/>
        <v>3448.8699001213736</v>
      </c>
      <c r="M363">
        <f t="shared" si="51"/>
        <v>10346.609700364115</v>
      </c>
      <c r="N363">
        <f t="shared" si="53"/>
        <v>312</v>
      </c>
    </row>
    <row r="364" spans="2:14" x14ac:dyDescent="0.2">
      <c r="B364">
        <f t="shared" si="45"/>
        <v>313</v>
      </c>
      <c r="C364" t="str">
        <f>IF(B363&lt;Utilisateur!$B$25, Quellstärke/(Volumen*Verlustrate)*(1-EXP(-Verlustrate*B364)),"")</f>
        <v/>
      </c>
      <c r="D364">
        <f>IF(B364&gt;Utilisateur!$B$25, Quellstärke/(Volumen*Verlustrate)*(1-EXP(-Verlustrate*Utilisateur!$B$25))  * EXP(-Verlustrate*(B364-Utilisateur!$B$25)), "")</f>
        <v>2.8993030386873104</v>
      </c>
      <c r="E364">
        <f t="shared" si="54"/>
        <v>2.8993030386873104</v>
      </c>
      <c r="F364">
        <f t="shared" si="46"/>
        <v>1567.4820011865374</v>
      </c>
      <c r="G364">
        <f t="shared" si="47"/>
        <v>3134.9640023730749</v>
      </c>
      <c r="H364">
        <f t="shared" si="48"/>
        <v>9404.8920071192169</v>
      </c>
      <c r="I364">
        <f t="shared" si="52"/>
        <v>313</v>
      </c>
      <c r="J364">
        <f>IF(B363&lt;Utilisateur!$B$25, C364+C$32/(INTERZONALFLOW)*(1-EXP(-INTERZONALFLOW/NFVOL*B364)),D364)</f>
        <v>2.8993030386873104</v>
      </c>
      <c r="K364">
        <f t="shared" si="49"/>
        <v>1724.4566948334768</v>
      </c>
      <c r="L364">
        <f t="shared" si="50"/>
        <v>3448.9133896669537</v>
      </c>
      <c r="M364">
        <f t="shared" si="51"/>
        <v>10346.740169000856</v>
      </c>
      <c r="N364">
        <f t="shared" si="53"/>
        <v>313</v>
      </c>
    </row>
    <row r="365" spans="2:14" x14ac:dyDescent="0.2">
      <c r="B365">
        <f t="shared" si="45"/>
        <v>314</v>
      </c>
      <c r="C365" t="str">
        <f>IF(B364&lt;Utilisateur!$B$25, Quellstärke/(Volumen*Verlustrate)*(1-EXP(-Verlustrate*B365)),"")</f>
        <v/>
      </c>
      <c r="D365">
        <f>IF(B365&gt;Utilisateur!$B$25, Quellstärke/(Volumen*Verlustrate)*(1-EXP(-Verlustrate*Utilisateur!$B$25))  * EXP(-Verlustrate*(B365-Utilisateur!$B$25)), "")</f>
        <v>2.8215926074351732</v>
      </c>
      <c r="E365">
        <f t="shared" si="54"/>
        <v>2.8215926074351732</v>
      </c>
      <c r="F365">
        <f t="shared" si="46"/>
        <v>1567.5031631310933</v>
      </c>
      <c r="G365">
        <f t="shared" si="47"/>
        <v>3135.0063262621866</v>
      </c>
      <c r="H365">
        <f t="shared" si="48"/>
        <v>9405.0189787865511</v>
      </c>
      <c r="I365">
        <f t="shared" si="52"/>
        <v>314</v>
      </c>
      <c r="J365">
        <f>IF(B364&lt;Utilisateur!$B$25, C365+C$32/(INTERZONALFLOW)*(1-EXP(-INTERZONALFLOW/NFVOL*B365)),D365)</f>
        <v>2.8215926074351732</v>
      </c>
      <c r="K365">
        <f t="shared" si="49"/>
        <v>1724.4778567780327</v>
      </c>
      <c r="L365">
        <f t="shared" si="50"/>
        <v>3448.9557135560653</v>
      </c>
      <c r="M365">
        <f t="shared" si="51"/>
        <v>10346.86714066819</v>
      </c>
      <c r="N365">
        <f t="shared" si="53"/>
        <v>314</v>
      </c>
    </row>
    <row r="366" spans="2:14" x14ac:dyDescent="0.2">
      <c r="B366">
        <f t="shared" si="45"/>
        <v>315</v>
      </c>
      <c r="C366" t="str">
        <f>IF(B365&lt;Utilisateur!$B$25, Quellstärke/(Volumen*Verlustrate)*(1-EXP(-Verlustrate*B366)),"")</f>
        <v/>
      </c>
      <c r="D366">
        <f>IF(B366&gt;Utilisateur!$B$25, Quellstärke/(Volumen*Verlustrate)*(1-EXP(-Verlustrate*Utilisateur!$B$25))  * EXP(-Verlustrate*(B366-Utilisateur!$B$25)), "")</f>
        <v>2.745965059912268</v>
      </c>
      <c r="E366">
        <f t="shared" si="54"/>
        <v>2.745965059912268</v>
      </c>
      <c r="F366">
        <f t="shared" si="46"/>
        <v>1567.5237578690426</v>
      </c>
      <c r="G366">
        <f t="shared" si="47"/>
        <v>3135.0475157380852</v>
      </c>
      <c r="H366">
        <f t="shared" si="48"/>
        <v>9405.1425472142473</v>
      </c>
      <c r="I366">
        <f t="shared" si="52"/>
        <v>315</v>
      </c>
      <c r="J366">
        <f>IF(B365&lt;Utilisateur!$B$25, C366+C$32/(INTERZONALFLOW)*(1-EXP(-INTERZONALFLOW/NFVOL*B366)),D366)</f>
        <v>2.745965059912268</v>
      </c>
      <c r="K366">
        <f t="shared" si="49"/>
        <v>1724.498451515982</v>
      </c>
      <c r="L366">
        <f t="shared" si="50"/>
        <v>3448.9969030319639</v>
      </c>
      <c r="M366">
        <f t="shared" si="51"/>
        <v>10346.990709095886</v>
      </c>
      <c r="N366">
        <f t="shared" si="53"/>
        <v>315</v>
      </c>
    </row>
    <row r="367" spans="2:14" x14ac:dyDescent="0.2">
      <c r="B367">
        <f t="shared" si="45"/>
        <v>316</v>
      </c>
      <c r="C367" t="str">
        <f>IF(B366&lt;Utilisateur!$B$25, Quellstärke/(Volumen*Verlustrate)*(1-EXP(-Verlustrate*B367)),"")</f>
        <v/>
      </c>
      <c r="D367">
        <f>IF(B367&gt;Utilisateur!$B$25, Quellstärke/(Volumen*Verlustrate)*(1-EXP(-Verlustrate*Utilisateur!$B$25))  * EXP(-Verlustrate*(B367-Utilisateur!$B$25)), "")</f>
        <v>2.6723645682900825</v>
      </c>
      <c r="E367">
        <f t="shared" si="54"/>
        <v>2.6723645682900825</v>
      </c>
      <c r="F367">
        <f t="shared" si="46"/>
        <v>1567.5438006033048</v>
      </c>
      <c r="G367">
        <f t="shared" si="47"/>
        <v>3135.0876012066096</v>
      </c>
      <c r="H367">
        <f t="shared" si="48"/>
        <v>9405.2628036198203</v>
      </c>
      <c r="I367">
        <f t="shared" si="52"/>
        <v>316</v>
      </c>
      <c r="J367">
        <f>IF(B366&lt;Utilisateur!$B$25, C367+C$32/(INTERZONALFLOW)*(1-EXP(-INTERZONALFLOW/NFVOL*B367)),D367)</f>
        <v>2.6723645682900825</v>
      </c>
      <c r="K367">
        <f t="shared" si="49"/>
        <v>1724.5184942502442</v>
      </c>
      <c r="L367">
        <f t="shared" si="50"/>
        <v>3449.0369885004884</v>
      </c>
      <c r="M367">
        <f t="shared" si="51"/>
        <v>10347.110965501459</v>
      </c>
      <c r="N367">
        <f t="shared" si="53"/>
        <v>316</v>
      </c>
    </row>
    <row r="368" spans="2:14" x14ac:dyDescent="0.2">
      <c r="B368">
        <f t="shared" si="45"/>
        <v>317</v>
      </c>
      <c r="C368" t="str">
        <f>IF(B367&lt;Utilisateur!$B$25, Quellstärke/(Volumen*Verlustrate)*(1-EXP(-Verlustrate*B368)),"")</f>
        <v/>
      </c>
      <c r="D368">
        <f>IF(B368&gt;Utilisateur!$B$25, Quellstärke/(Volumen*Verlustrate)*(1-EXP(-Verlustrate*Utilisateur!$B$25))  * EXP(-Verlustrate*(B368-Utilisateur!$B$25)), "")</f>
        <v>2.6007368011013248</v>
      </c>
      <c r="E368">
        <f t="shared" si="54"/>
        <v>2.6007368011013248</v>
      </c>
      <c r="F368">
        <f t="shared" si="46"/>
        <v>1567.5633061293131</v>
      </c>
      <c r="G368">
        <f t="shared" si="47"/>
        <v>3135.1266122586262</v>
      </c>
      <c r="H368">
        <f t="shared" si="48"/>
        <v>9405.37983677587</v>
      </c>
      <c r="I368">
        <f t="shared" si="52"/>
        <v>317</v>
      </c>
      <c r="J368">
        <f>IF(B367&lt;Utilisateur!$B$25, C368+C$32/(INTERZONALFLOW)*(1-EXP(-INTERZONALFLOW/NFVOL*B368)),D368)</f>
        <v>2.6007368011013248</v>
      </c>
      <c r="K368">
        <f t="shared" si="49"/>
        <v>1724.5379997762525</v>
      </c>
      <c r="L368">
        <f t="shared" si="50"/>
        <v>3449.075999552505</v>
      </c>
      <c r="M368">
        <f t="shared" si="51"/>
        <v>10347.227998657509</v>
      </c>
      <c r="N368">
        <f t="shared" si="53"/>
        <v>317</v>
      </c>
    </row>
    <row r="369" spans="2:14" x14ac:dyDescent="0.2">
      <c r="B369">
        <f t="shared" si="45"/>
        <v>318</v>
      </c>
      <c r="C369" t="str">
        <f>IF(B368&lt;Utilisateur!$B$25, Quellstärke/(Volumen*Verlustrate)*(1-EXP(-Verlustrate*B369)),"")</f>
        <v/>
      </c>
      <c r="D369">
        <f>IF(B369&gt;Utilisateur!$B$25, Quellstärke/(Volumen*Verlustrate)*(1-EXP(-Verlustrate*Utilisateur!$B$25))  * EXP(-Verlustrate*(B369-Utilisateur!$B$25)), "")</f>
        <v>2.531028883132739</v>
      </c>
      <c r="E369">
        <f t="shared" si="54"/>
        <v>2.531028883132739</v>
      </c>
      <c r="F369">
        <f t="shared" si="46"/>
        <v>1567.5822888459365</v>
      </c>
      <c r="G369">
        <f t="shared" si="47"/>
        <v>3135.1645776918731</v>
      </c>
      <c r="H369">
        <f t="shared" si="48"/>
        <v>9405.4937330756111</v>
      </c>
      <c r="I369">
        <f t="shared" si="52"/>
        <v>318</v>
      </c>
      <c r="J369">
        <f>IF(B368&lt;Utilisateur!$B$25, C369+C$32/(INTERZONALFLOW)*(1-EXP(-INTERZONALFLOW/NFVOL*B369)),D369)</f>
        <v>2.531028883132739</v>
      </c>
      <c r="K369">
        <f t="shared" si="49"/>
        <v>1724.5569824928759</v>
      </c>
      <c r="L369">
        <f t="shared" si="50"/>
        <v>3449.1139649857519</v>
      </c>
      <c r="M369">
        <f t="shared" si="51"/>
        <v>10347.34189495725</v>
      </c>
      <c r="N369">
        <f t="shared" si="53"/>
        <v>318</v>
      </c>
    </row>
    <row r="370" spans="2:14" x14ac:dyDescent="0.2">
      <c r="B370">
        <f t="shared" si="45"/>
        <v>319</v>
      </c>
      <c r="C370" t="str">
        <f>IF(B369&lt;Utilisateur!$B$25, Quellstärke/(Volumen*Verlustrate)*(1-EXP(-Verlustrate*B370)),"")</f>
        <v/>
      </c>
      <c r="D370">
        <f>IF(B370&gt;Utilisateur!$B$25, Quellstärke/(Volumen*Verlustrate)*(1-EXP(-Verlustrate*Utilisateur!$B$25))  * EXP(-Verlustrate*(B370-Utilisateur!$B$25)), "")</f>
        <v>2.4631893563929221</v>
      </c>
      <c r="E370">
        <f t="shared" si="54"/>
        <v>2.4631893563929221</v>
      </c>
      <c r="F370">
        <f t="shared" si="46"/>
        <v>1567.6007627661095</v>
      </c>
      <c r="G370">
        <f t="shared" si="47"/>
        <v>3135.201525532219</v>
      </c>
      <c r="H370">
        <f t="shared" si="48"/>
        <v>9405.6045765966483</v>
      </c>
      <c r="I370">
        <f t="shared" si="52"/>
        <v>319</v>
      </c>
      <c r="J370">
        <f>IF(B369&lt;Utilisateur!$B$25, C370+C$32/(INTERZONALFLOW)*(1-EXP(-INTERZONALFLOW/NFVOL*B370)),D370)</f>
        <v>2.4631893563929221</v>
      </c>
      <c r="K370">
        <f t="shared" si="49"/>
        <v>1724.5754564130489</v>
      </c>
      <c r="L370">
        <f t="shared" si="50"/>
        <v>3449.1509128260977</v>
      </c>
      <c r="M370">
        <f t="shared" si="51"/>
        <v>10347.452738478287</v>
      </c>
      <c r="N370">
        <f t="shared" si="53"/>
        <v>319</v>
      </c>
    </row>
    <row r="371" spans="2:14" x14ac:dyDescent="0.2">
      <c r="B371">
        <f t="shared" si="45"/>
        <v>320</v>
      </c>
      <c r="C371" t="str">
        <f>IF(B370&lt;Utilisateur!$B$25, Quellstärke/(Volumen*Verlustrate)*(1-EXP(-Verlustrate*B371)),"")</f>
        <v/>
      </c>
      <c r="D371">
        <f>IF(B371&gt;Utilisateur!$B$25, Quellstärke/(Volumen*Verlustrate)*(1-EXP(-Verlustrate*Utilisateur!$B$25))  * EXP(-Verlustrate*(B371-Utilisateur!$B$25)), "")</f>
        <v>2.3971681421263265</v>
      </c>
      <c r="E371">
        <f t="shared" si="54"/>
        <v>2.3971681421263265</v>
      </c>
      <c r="F371">
        <f t="shared" si="46"/>
        <v>1567.6187415271754</v>
      </c>
      <c r="G371">
        <f t="shared" si="47"/>
        <v>3135.2374830543508</v>
      </c>
      <c r="H371">
        <f t="shared" si="48"/>
        <v>9405.7124491630439</v>
      </c>
      <c r="I371">
        <f t="shared" si="52"/>
        <v>320</v>
      </c>
      <c r="J371">
        <f>IF(B370&lt;Utilisateur!$B$25, C371+C$32/(INTERZONALFLOW)*(1-EXP(-INTERZONALFLOW/NFVOL*B371)),D371)</f>
        <v>2.3971681421263265</v>
      </c>
      <c r="K371">
        <f t="shared" si="49"/>
        <v>1724.5934351741148</v>
      </c>
      <c r="L371">
        <f t="shared" si="50"/>
        <v>3449.1868703482296</v>
      </c>
      <c r="M371">
        <f t="shared" si="51"/>
        <v>10347.560611044682</v>
      </c>
      <c r="N371">
        <f t="shared" si="53"/>
        <v>320</v>
      </c>
    </row>
    <row r="372" spans="2:14" x14ac:dyDescent="0.2">
      <c r="B372">
        <f t="shared" si="45"/>
        <v>321</v>
      </c>
      <c r="C372" t="str">
        <f>IF(B371&lt;Utilisateur!$B$25, Quellstärke/(Volumen*Verlustrate)*(1-EXP(-Verlustrate*B372)),"")</f>
        <v/>
      </c>
      <c r="D372">
        <f>IF(B372&gt;Utilisateur!$B$25, Quellstärke/(Volumen*Verlustrate)*(1-EXP(-Verlustrate*Utilisateur!$B$25))  * EXP(-Verlustrate*(B372-Utilisateur!$B$25)), "")</f>
        <v>2.3329165038454023</v>
      </c>
      <c r="E372">
        <f t="shared" si="54"/>
        <v>2.3329165038454023</v>
      </c>
      <c r="F372">
        <f t="shared" si="46"/>
        <v>1567.6362384009542</v>
      </c>
      <c r="G372">
        <f t="shared" si="47"/>
        <v>3135.2724768019084</v>
      </c>
      <c r="H372">
        <f t="shared" si="48"/>
        <v>9405.8174304057175</v>
      </c>
      <c r="I372">
        <f t="shared" si="52"/>
        <v>321</v>
      </c>
      <c r="J372">
        <f>IF(B371&lt;Utilisateur!$B$25, C372+C$32/(INTERZONALFLOW)*(1-EXP(-INTERZONALFLOW/NFVOL*B372)),D372)</f>
        <v>2.3329165038454023</v>
      </c>
      <c r="K372">
        <f t="shared" si="49"/>
        <v>1724.6109320478936</v>
      </c>
      <c r="L372">
        <f t="shared" si="50"/>
        <v>3449.2218640957872</v>
      </c>
      <c r="M372">
        <f t="shared" si="51"/>
        <v>10347.665592287356</v>
      </c>
      <c r="N372">
        <f t="shared" si="53"/>
        <v>321</v>
      </c>
    </row>
    <row r="373" spans="2:14" x14ac:dyDescent="0.2">
      <c r="B373">
        <f t="shared" ref="B373:B436" si="55">B372+1</f>
        <v>322</v>
      </c>
      <c r="C373" t="str">
        <f>IF(B372&lt;Utilisateur!$B$25, Quellstärke/(Volumen*Verlustrate)*(1-EXP(-Verlustrate*B373)),"")</f>
        <v/>
      </c>
      <c r="D373">
        <f>IF(B373&gt;Utilisateur!$B$25, Quellstärke/(Volumen*Verlustrate)*(1-EXP(-Verlustrate*Utilisateur!$B$25))  * EXP(-Verlustrate*(B373-Utilisateur!$B$25)), "")</f>
        <v>2.2703870113536015</v>
      </c>
      <c r="E373">
        <f t="shared" si="54"/>
        <v>2.2703870113536015</v>
      </c>
      <c r="F373">
        <f t="shared" ref="F373:F436" si="56">$E373*$E$25+F372</f>
        <v>1567.6532663035393</v>
      </c>
      <c r="G373">
        <f t="shared" ref="G373:G436" si="57">$E373*$E$26+G372</f>
        <v>3135.3065326070787</v>
      </c>
      <c r="H373">
        <f t="shared" ref="H373:H436" si="58">$E373*$E$27+H372</f>
        <v>9405.9195978212283</v>
      </c>
      <c r="I373">
        <f t="shared" si="52"/>
        <v>322</v>
      </c>
      <c r="J373">
        <f>IF(B372&lt;Utilisateur!$B$25, C373+C$32/(INTERZONALFLOW)*(1-EXP(-INTERZONALFLOW/NFVOL*B373)),D373)</f>
        <v>2.2703870113536015</v>
      </c>
      <c r="K373">
        <f t="shared" ref="K373:K436" si="59">$J373*$E$25+K372</f>
        <v>1724.6279599504787</v>
      </c>
      <c r="L373">
        <f t="shared" ref="L373:L436" si="60">$J373*$E$26+L372</f>
        <v>3449.2559199009575</v>
      </c>
      <c r="M373">
        <f t="shared" ref="M373:M436" si="61">$J373*$E$27+M372</f>
        <v>10347.767759702867</v>
      </c>
      <c r="N373">
        <f t="shared" si="53"/>
        <v>322</v>
      </c>
    </row>
    <row r="374" spans="2:14" x14ac:dyDescent="0.2">
      <c r="B374">
        <f t="shared" si="55"/>
        <v>323</v>
      </c>
      <c r="C374" t="str">
        <f>IF(B373&lt;Utilisateur!$B$25, Quellstärke/(Volumen*Verlustrate)*(1-EXP(-Verlustrate*B374)),"")</f>
        <v/>
      </c>
      <c r="D374">
        <f>IF(B374&gt;Utilisateur!$B$25, Quellstärke/(Volumen*Verlustrate)*(1-EXP(-Verlustrate*Utilisateur!$B$25))  * EXP(-Verlustrate*(B374-Utilisateur!$B$25)), "")</f>
        <v>2.2095335057326708</v>
      </c>
      <c r="E374">
        <f t="shared" si="54"/>
        <v>2.2095335057326708</v>
      </c>
      <c r="F374">
        <f t="shared" si="56"/>
        <v>1567.6698378048322</v>
      </c>
      <c r="G374">
        <f t="shared" si="57"/>
        <v>3135.3396756096645</v>
      </c>
      <c r="H374">
        <f t="shared" si="58"/>
        <v>9406.0190268289862</v>
      </c>
      <c r="I374">
        <f t="shared" si="52"/>
        <v>323</v>
      </c>
      <c r="J374">
        <f>IF(B373&lt;Utilisateur!$B$25, C374+C$32/(INTERZONALFLOW)*(1-EXP(-INTERZONALFLOW/NFVOL*B374)),D374)</f>
        <v>2.2095335057326708</v>
      </c>
      <c r="K374">
        <f t="shared" si="59"/>
        <v>1724.6445314517716</v>
      </c>
      <c r="L374">
        <f t="shared" si="60"/>
        <v>3449.2890629035433</v>
      </c>
      <c r="M374">
        <f t="shared" si="61"/>
        <v>10347.867188710625</v>
      </c>
      <c r="N374">
        <f t="shared" si="53"/>
        <v>323</v>
      </c>
    </row>
    <row r="375" spans="2:14" x14ac:dyDescent="0.2">
      <c r="B375">
        <f t="shared" si="55"/>
        <v>324</v>
      </c>
      <c r="C375" t="str">
        <f>IF(B374&lt;Utilisateur!$B$25, Quellstärke/(Volumen*Verlustrate)*(1-EXP(-Verlustrate*B375)),"")</f>
        <v/>
      </c>
      <c r="D375">
        <f>IF(B375&gt;Utilisateur!$B$25, Quellstärke/(Volumen*Verlustrate)*(1-EXP(-Verlustrate*Utilisateur!$B$25))  * EXP(-Verlustrate*(B375-Utilisateur!$B$25)), "")</f>
        <v>2.1503110652684025</v>
      </c>
      <c r="E375">
        <f t="shared" si="54"/>
        <v>2.1503110652684025</v>
      </c>
      <c r="F375">
        <f t="shared" si="56"/>
        <v>1567.6859651378218</v>
      </c>
      <c r="G375">
        <f t="shared" si="57"/>
        <v>3135.3719302756435</v>
      </c>
      <c r="H375">
        <f t="shared" si="58"/>
        <v>9406.1157908269233</v>
      </c>
      <c r="I375">
        <f t="shared" si="52"/>
        <v>324</v>
      </c>
      <c r="J375">
        <f>IF(B374&lt;Utilisateur!$B$25, C375+C$32/(INTERZONALFLOW)*(1-EXP(-INTERZONALFLOW/NFVOL*B375)),D375)</f>
        <v>2.1503110652684025</v>
      </c>
      <c r="K375">
        <f t="shared" si="59"/>
        <v>1724.6606587847612</v>
      </c>
      <c r="L375">
        <f t="shared" si="60"/>
        <v>3449.3213175695223</v>
      </c>
      <c r="M375">
        <f t="shared" si="61"/>
        <v>10347.963952708562</v>
      </c>
      <c r="N375">
        <f t="shared" si="53"/>
        <v>324</v>
      </c>
    </row>
    <row r="376" spans="2:14" x14ac:dyDescent="0.2">
      <c r="B376">
        <f t="shared" si="55"/>
        <v>325</v>
      </c>
      <c r="C376" t="str">
        <f>IF(B375&lt;Utilisateur!$B$25, Quellstärke/(Volumen*Verlustrate)*(1-EXP(-Verlustrate*B376)),"")</f>
        <v/>
      </c>
      <c r="D376">
        <f>IF(B376&gt;Utilisateur!$B$25, Quellstärke/(Volumen*Verlustrate)*(1-EXP(-Verlustrate*Utilisateur!$B$25))  * EXP(-Verlustrate*(B376-Utilisateur!$B$25)), "")</f>
        <v>2.0926759722896753</v>
      </c>
      <c r="E376">
        <f t="shared" si="54"/>
        <v>2.0926759722896753</v>
      </c>
      <c r="F376">
        <f t="shared" si="56"/>
        <v>1567.7016602076139</v>
      </c>
      <c r="G376">
        <f t="shared" si="57"/>
        <v>3135.4033204152279</v>
      </c>
      <c r="H376">
        <f t="shared" si="58"/>
        <v>9406.2099612456768</v>
      </c>
      <c r="I376">
        <f t="shared" ref="I376:I439" si="62">B376</f>
        <v>325</v>
      </c>
      <c r="J376">
        <f>IF(B375&lt;Utilisateur!$B$25, C376+C$32/(INTERZONALFLOW)*(1-EXP(-INTERZONALFLOW/NFVOL*B376)),D376)</f>
        <v>2.0926759722896753</v>
      </c>
      <c r="K376">
        <f t="shared" si="59"/>
        <v>1724.6763538545533</v>
      </c>
      <c r="L376">
        <f t="shared" si="60"/>
        <v>3449.3527077091067</v>
      </c>
      <c r="M376">
        <f t="shared" si="61"/>
        <v>10348.058123127315</v>
      </c>
      <c r="N376">
        <f t="shared" si="53"/>
        <v>325</v>
      </c>
    </row>
    <row r="377" spans="2:14" x14ac:dyDescent="0.2">
      <c r="B377">
        <f t="shared" si="55"/>
        <v>326</v>
      </c>
      <c r="C377" t="str">
        <f>IF(B376&lt;Utilisateur!$B$25, Quellstärke/(Volumen*Verlustrate)*(1-EXP(-Verlustrate*B377)),"")</f>
        <v/>
      </c>
      <c r="D377">
        <f>IF(B377&gt;Utilisateur!$B$25, Quellstärke/(Volumen*Verlustrate)*(1-EXP(-Verlustrate*Utilisateur!$B$25))  * EXP(-Verlustrate*(B377-Utilisateur!$B$25)), "")</f>
        <v>2.036585680896319</v>
      </c>
      <c r="E377">
        <f t="shared" si="54"/>
        <v>2.036585680896319</v>
      </c>
      <c r="F377">
        <f t="shared" si="56"/>
        <v>1567.7169346002206</v>
      </c>
      <c r="G377">
        <f t="shared" si="57"/>
        <v>3135.4338692004412</v>
      </c>
      <c r="H377">
        <f t="shared" si="58"/>
        <v>9406.3016076013173</v>
      </c>
      <c r="I377">
        <f t="shared" si="62"/>
        <v>326</v>
      </c>
      <c r="J377">
        <f>IF(B376&lt;Utilisateur!$B$25, C377+C$32/(INTERZONALFLOW)*(1-EXP(-INTERZONALFLOW/NFVOL*B377)),D377)</f>
        <v>2.036585680896319</v>
      </c>
      <c r="K377">
        <f t="shared" si="59"/>
        <v>1724.69162824716</v>
      </c>
      <c r="L377">
        <f t="shared" si="60"/>
        <v>3449.38325649432</v>
      </c>
      <c r="M377">
        <f t="shared" si="61"/>
        <v>10348.149769482956</v>
      </c>
      <c r="N377">
        <f t="shared" si="53"/>
        <v>326</v>
      </c>
    </row>
    <row r="378" spans="2:14" x14ac:dyDescent="0.2">
      <c r="B378">
        <f t="shared" si="55"/>
        <v>327</v>
      </c>
      <c r="C378" t="str">
        <f>IF(B377&lt;Utilisateur!$B$25, Quellstärke/(Volumen*Verlustrate)*(1-EXP(-Verlustrate*B378)),"")</f>
        <v/>
      </c>
      <c r="D378">
        <f>IF(B378&gt;Utilisateur!$B$25, Quellstärke/(Volumen*Verlustrate)*(1-EXP(-Verlustrate*Utilisateur!$B$25))  * EXP(-Verlustrate*(B378-Utilisateur!$B$25)), "")</f>
        <v>1.981998785551969</v>
      </c>
      <c r="E378">
        <f t="shared" si="54"/>
        <v>1.981998785551969</v>
      </c>
      <c r="F378">
        <f t="shared" si="56"/>
        <v>1567.7317995911123</v>
      </c>
      <c r="G378">
        <f t="shared" si="57"/>
        <v>3135.4635991822247</v>
      </c>
      <c r="H378">
        <f t="shared" si="58"/>
        <v>9406.3907975466664</v>
      </c>
      <c r="I378">
        <f t="shared" si="62"/>
        <v>327</v>
      </c>
      <c r="J378">
        <f>IF(B377&lt;Utilisateur!$B$25, C378+C$32/(INTERZONALFLOW)*(1-EXP(-INTERZONALFLOW/NFVOL*B378)),D378)</f>
        <v>1.981998785551969</v>
      </c>
      <c r="K378">
        <f t="shared" si="59"/>
        <v>1724.7064932380517</v>
      </c>
      <c r="L378">
        <f t="shared" si="60"/>
        <v>3449.4129864761035</v>
      </c>
      <c r="M378">
        <f t="shared" si="61"/>
        <v>10348.238959428305</v>
      </c>
      <c r="N378">
        <f t="shared" ref="N378:N441" si="63">B378</f>
        <v>327</v>
      </c>
    </row>
    <row r="379" spans="2:14" x14ac:dyDescent="0.2">
      <c r="B379">
        <f t="shared" si="55"/>
        <v>328</v>
      </c>
      <c r="C379" t="str">
        <f>IF(B378&lt;Utilisateur!$B$25, Quellstärke/(Volumen*Verlustrate)*(1-EXP(-Verlustrate*B379)),"")</f>
        <v/>
      </c>
      <c r="D379">
        <f>IF(B379&gt;Utilisateur!$B$25, Quellstärke/(Volumen*Verlustrate)*(1-EXP(-Verlustrate*Utilisateur!$B$25))  * EXP(-Verlustrate*(B379-Utilisateur!$B$25)), "")</f>
        <v>1.9288749905187355</v>
      </c>
      <c r="E379">
        <f t="shared" si="54"/>
        <v>1.9288749905187355</v>
      </c>
      <c r="F379">
        <f t="shared" si="56"/>
        <v>1567.7462661535412</v>
      </c>
      <c r="G379">
        <f t="shared" si="57"/>
        <v>3135.4925323070825</v>
      </c>
      <c r="H379">
        <f t="shared" si="58"/>
        <v>9406.4775969212405</v>
      </c>
      <c r="I379">
        <f t="shared" si="62"/>
        <v>328</v>
      </c>
      <c r="J379">
        <f>IF(B378&lt;Utilisateur!$B$25, C379+C$32/(INTERZONALFLOW)*(1-EXP(-INTERZONALFLOW/NFVOL*B379)),D379)</f>
        <v>1.9288749905187355</v>
      </c>
      <c r="K379">
        <f t="shared" si="59"/>
        <v>1724.7209598004806</v>
      </c>
      <c r="L379">
        <f t="shared" si="60"/>
        <v>3449.4419196009612</v>
      </c>
      <c r="M379">
        <f t="shared" si="61"/>
        <v>10348.325758802879</v>
      </c>
      <c r="N379">
        <f t="shared" si="63"/>
        <v>328</v>
      </c>
    </row>
    <row r="380" spans="2:14" x14ac:dyDescent="0.2">
      <c r="B380">
        <f t="shared" si="55"/>
        <v>329</v>
      </c>
      <c r="C380" t="str">
        <f>IF(B379&lt;Utilisateur!$B$25, Quellstärke/(Volumen*Verlustrate)*(1-EXP(-Verlustrate*B380)),"")</f>
        <v/>
      </c>
      <c r="D380">
        <f>IF(B380&gt;Utilisateur!$B$25, Quellstärke/(Volumen*Verlustrate)*(1-EXP(-Verlustrate*Utilisateur!$B$25))  * EXP(-Verlustrate*(B380-Utilisateur!$B$25)), "")</f>
        <v>1.8771750801111162</v>
      </c>
      <c r="E380">
        <f t="shared" si="54"/>
        <v>1.8771750801111162</v>
      </c>
      <c r="F380">
        <f t="shared" si="56"/>
        <v>1567.7603449666422</v>
      </c>
      <c r="G380">
        <f t="shared" si="57"/>
        <v>3135.5206899332843</v>
      </c>
      <c r="H380">
        <f t="shared" si="58"/>
        <v>9406.5620697998456</v>
      </c>
      <c r="I380">
        <f t="shared" si="62"/>
        <v>329</v>
      </c>
      <c r="J380">
        <f>IF(B379&lt;Utilisateur!$B$25, C380+C$32/(INTERZONALFLOW)*(1-EXP(-INTERZONALFLOW/NFVOL*B380)),D380)</f>
        <v>1.8771750801111162</v>
      </c>
      <c r="K380">
        <f t="shared" si="59"/>
        <v>1724.7350386135815</v>
      </c>
      <c r="L380">
        <f t="shared" si="60"/>
        <v>3449.4700772271631</v>
      </c>
      <c r="M380">
        <f t="shared" si="61"/>
        <v>10348.410231681484</v>
      </c>
      <c r="N380">
        <f t="shared" si="63"/>
        <v>329</v>
      </c>
    </row>
    <row r="381" spans="2:14" x14ac:dyDescent="0.2">
      <c r="B381">
        <f t="shared" si="55"/>
        <v>330</v>
      </c>
      <c r="C381" t="str">
        <f>IF(B380&lt;Utilisateur!$B$25, Quellstärke/(Volumen*Verlustrate)*(1-EXP(-Verlustrate*B381)),"")</f>
        <v/>
      </c>
      <c r="D381">
        <f>IF(B381&gt;Utilisateur!$B$25, Quellstärke/(Volumen*Verlustrate)*(1-EXP(-Verlustrate*Utilisateur!$B$25))  * EXP(-Verlustrate*(B381-Utilisateur!$B$25)), "")</f>
        <v>1.8268608897471981</v>
      </c>
      <c r="E381">
        <f t="shared" si="54"/>
        <v>1.8268608897471981</v>
      </c>
      <c r="F381">
        <f t="shared" si="56"/>
        <v>1567.7740464233152</v>
      </c>
      <c r="G381">
        <f t="shared" si="57"/>
        <v>3135.5480928466304</v>
      </c>
      <c r="H381">
        <f t="shared" si="58"/>
        <v>9406.6442785398849</v>
      </c>
      <c r="I381">
        <f t="shared" si="62"/>
        <v>330</v>
      </c>
      <c r="J381">
        <f>IF(B380&lt;Utilisateur!$B$25, C381+C$32/(INTERZONALFLOW)*(1-EXP(-INTERZONALFLOW/NFVOL*B381)),D381)</f>
        <v>1.8268608897471981</v>
      </c>
      <c r="K381">
        <f t="shared" si="59"/>
        <v>1724.7487400702546</v>
      </c>
      <c r="L381">
        <f t="shared" si="60"/>
        <v>3449.4974801405092</v>
      </c>
      <c r="M381">
        <f t="shared" si="61"/>
        <v>10348.492440421523</v>
      </c>
      <c r="N381">
        <f t="shared" si="63"/>
        <v>330</v>
      </c>
    </row>
    <row r="382" spans="2:14" x14ac:dyDescent="0.2">
      <c r="B382">
        <f t="shared" si="55"/>
        <v>331</v>
      </c>
      <c r="C382" t="str">
        <f>IF(B381&lt;Utilisateur!$B$25, Quellstärke/(Volumen*Verlustrate)*(1-EXP(-Verlustrate*B382)),"")</f>
        <v/>
      </c>
      <c r="D382">
        <f>IF(B382&gt;Utilisateur!$B$25, Quellstärke/(Volumen*Verlustrate)*(1-EXP(-Verlustrate*Utilisateur!$B$25))  * EXP(-Verlustrate*(B382-Utilisateur!$B$25)), "")</f>
        <v>1.7778952777757782</v>
      </c>
      <c r="E382">
        <f t="shared" si="54"/>
        <v>1.7778952777757782</v>
      </c>
      <c r="F382">
        <f t="shared" si="56"/>
        <v>1567.7873806378984</v>
      </c>
      <c r="G382">
        <f t="shared" si="57"/>
        <v>3135.5747612757968</v>
      </c>
      <c r="H382">
        <f t="shared" si="58"/>
        <v>9406.7242838273851</v>
      </c>
      <c r="I382">
        <f t="shared" si="62"/>
        <v>331</v>
      </c>
      <c r="J382">
        <f>IF(B381&lt;Utilisateur!$B$25, C382+C$32/(INTERZONALFLOW)*(1-EXP(-INTERZONALFLOW/NFVOL*B382)),D382)</f>
        <v>1.7778952777757782</v>
      </c>
      <c r="K382">
        <f t="shared" si="59"/>
        <v>1724.7620742848378</v>
      </c>
      <c r="L382">
        <f t="shared" si="60"/>
        <v>3449.5241485696756</v>
      </c>
      <c r="M382">
        <f t="shared" si="61"/>
        <v>10348.572445709024</v>
      </c>
      <c r="N382">
        <f t="shared" si="63"/>
        <v>331</v>
      </c>
    </row>
    <row r="383" spans="2:14" x14ac:dyDescent="0.2">
      <c r="B383">
        <f t="shared" si="55"/>
        <v>332</v>
      </c>
      <c r="C383" t="str">
        <f>IF(B382&lt;Utilisateur!$B$25, Quellstärke/(Volumen*Verlustrate)*(1-EXP(-Verlustrate*B383)),"")</f>
        <v/>
      </c>
      <c r="D383">
        <f>IF(B383&gt;Utilisateur!$B$25, Quellstärke/(Volumen*Verlustrate)*(1-EXP(-Verlustrate*Utilisateur!$B$25))  * EXP(-Verlustrate*(B383-Utilisateur!$B$25)), "")</f>
        <v>1.7302420980586117</v>
      </c>
      <c r="E383">
        <f t="shared" si="54"/>
        <v>1.7302420980586117</v>
      </c>
      <c r="F383">
        <f t="shared" si="56"/>
        <v>1567.8003574536338</v>
      </c>
      <c r="G383">
        <f t="shared" si="57"/>
        <v>3135.6007149072675</v>
      </c>
      <c r="H383">
        <f t="shared" si="58"/>
        <v>9406.802144721798</v>
      </c>
      <c r="I383">
        <f t="shared" si="62"/>
        <v>332</v>
      </c>
      <c r="J383">
        <f>IF(B382&lt;Utilisateur!$B$25, C383+C$32/(INTERZONALFLOW)*(1-EXP(-INTERZONALFLOW/NFVOL*B383)),D383)</f>
        <v>1.7302420980586117</v>
      </c>
      <c r="K383">
        <f t="shared" si="59"/>
        <v>1724.7750511005731</v>
      </c>
      <c r="L383">
        <f t="shared" si="60"/>
        <v>3449.5501022011463</v>
      </c>
      <c r="M383">
        <f t="shared" si="61"/>
        <v>10348.650306603437</v>
      </c>
      <c r="N383">
        <f t="shared" si="63"/>
        <v>332</v>
      </c>
    </row>
    <row r="384" spans="2:14" x14ac:dyDescent="0.2">
      <c r="B384">
        <f t="shared" si="55"/>
        <v>333</v>
      </c>
      <c r="C384" t="str">
        <f>IF(B383&lt;Utilisateur!$B$25, Quellstärke/(Volumen*Verlustrate)*(1-EXP(-Verlustrate*B384)),"")</f>
        <v/>
      </c>
      <c r="D384">
        <f>IF(B384&gt;Utilisateur!$B$25, Quellstärke/(Volumen*Verlustrate)*(1-EXP(-Verlustrate*Utilisateur!$B$25))  * EXP(-Verlustrate*(B384-Utilisateur!$B$25)), "")</f>
        <v>1.683866173287528</v>
      </c>
      <c r="E384">
        <f t="shared" si="54"/>
        <v>1.683866173287528</v>
      </c>
      <c r="F384">
        <f t="shared" si="56"/>
        <v>1567.8129864499333</v>
      </c>
      <c r="G384">
        <f t="shared" si="57"/>
        <v>3135.6259728998666</v>
      </c>
      <c r="H384">
        <f t="shared" si="58"/>
        <v>9406.8779186995962</v>
      </c>
      <c r="I384">
        <f t="shared" si="62"/>
        <v>333</v>
      </c>
      <c r="J384">
        <f>IF(B383&lt;Utilisateur!$B$25, C384+C$32/(INTERZONALFLOW)*(1-EXP(-INTERZONALFLOW/NFVOL*B384)),D384)</f>
        <v>1.683866173287528</v>
      </c>
      <c r="K384">
        <f t="shared" si="59"/>
        <v>1724.7876800968727</v>
      </c>
      <c r="L384">
        <f t="shared" si="60"/>
        <v>3449.5753601937454</v>
      </c>
      <c r="M384">
        <f t="shared" si="61"/>
        <v>10348.726080581235</v>
      </c>
      <c r="N384">
        <f t="shared" si="63"/>
        <v>333</v>
      </c>
    </row>
    <row r="385" spans="2:14" x14ac:dyDescent="0.2">
      <c r="B385">
        <f t="shared" si="55"/>
        <v>334</v>
      </c>
      <c r="C385" t="str">
        <f>IF(B384&lt;Utilisateur!$B$25, Quellstärke/(Volumen*Verlustrate)*(1-EXP(-Verlustrate*B385)),"")</f>
        <v/>
      </c>
      <c r="D385">
        <f>IF(B385&gt;Utilisateur!$B$25, Quellstärke/(Volumen*Verlustrate)*(1-EXP(-Verlustrate*Utilisateur!$B$25))  * EXP(-Verlustrate*(B385-Utilisateur!$B$25)), "")</f>
        <v>1.6387332690167469</v>
      </c>
      <c r="E385">
        <f t="shared" si="54"/>
        <v>1.6387332690167469</v>
      </c>
      <c r="F385">
        <f t="shared" si="56"/>
        <v>1567.8252769494509</v>
      </c>
      <c r="G385">
        <f t="shared" si="57"/>
        <v>3135.6505538989018</v>
      </c>
      <c r="H385">
        <f t="shared" si="58"/>
        <v>9406.9516616967012</v>
      </c>
      <c r="I385">
        <f t="shared" si="62"/>
        <v>334</v>
      </c>
      <c r="J385">
        <f>IF(B384&lt;Utilisateur!$B$25, C385+C$32/(INTERZONALFLOW)*(1-EXP(-INTERZONALFLOW/NFVOL*B385)),D385)</f>
        <v>1.6387332690167469</v>
      </c>
      <c r="K385">
        <f t="shared" si="59"/>
        <v>1724.7999705963903</v>
      </c>
      <c r="L385">
        <f t="shared" si="60"/>
        <v>3449.5999411927805</v>
      </c>
      <c r="M385">
        <f t="shared" si="61"/>
        <v>10348.79982357834</v>
      </c>
      <c r="N385">
        <f t="shared" si="63"/>
        <v>334</v>
      </c>
    </row>
    <row r="386" spans="2:14" x14ac:dyDescent="0.2">
      <c r="B386">
        <f t="shared" si="55"/>
        <v>335</v>
      </c>
      <c r="C386" t="str">
        <f>IF(B385&lt;Utilisateur!$B$25, Quellstärke/(Volumen*Verlustrate)*(1-EXP(-Verlustrate*B386)),"")</f>
        <v/>
      </c>
      <c r="D386">
        <f>IF(B386&gt;Utilisateur!$B$25, Quellstärke/(Volumen*Verlustrate)*(1-EXP(-Verlustrate*Utilisateur!$B$25))  * EXP(-Verlustrate*(B386-Utilisateur!$B$25)), "")</f>
        <v>1.5948100683912017</v>
      </c>
      <c r="E386">
        <f t="shared" si="54"/>
        <v>1.5948100683912017</v>
      </c>
      <c r="F386">
        <f t="shared" si="56"/>
        <v>1567.8372380249639</v>
      </c>
      <c r="G386">
        <f t="shared" si="57"/>
        <v>3135.6744760499278</v>
      </c>
      <c r="H386">
        <f t="shared" si="58"/>
        <v>9407.0234281497796</v>
      </c>
      <c r="I386">
        <f t="shared" si="62"/>
        <v>335</v>
      </c>
      <c r="J386">
        <f>IF(B385&lt;Utilisateur!$B$25, C386+C$32/(INTERZONALFLOW)*(1-EXP(-INTERZONALFLOW/NFVOL*B386)),D386)</f>
        <v>1.5948100683912017</v>
      </c>
      <c r="K386">
        <f t="shared" si="59"/>
        <v>1724.8119316719033</v>
      </c>
      <c r="L386">
        <f t="shared" si="60"/>
        <v>3449.6238633438065</v>
      </c>
      <c r="M386">
        <f t="shared" si="61"/>
        <v>10348.871590031418</v>
      </c>
      <c r="N386">
        <f t="shared" si="63"/>
        <v>335</v>
      </c>
    </row>
    <row r="387" spans="2:14" x14ac:dyDescent="0.2">
      <c r="B387">
        <f t="shared" si="55"/>
        <v>336</v>
      </c>
      <c r="C387" t="str">
        <f>IF(B386&lt;Utilisateur!$B$25, Quellstärke/(Volumen*Verlustrate)*(1-EXP(-Verlustrate*B387)),"")</f>
        <v/>
      </c>
      <c r="D387">
        <f>IF(B387&gt;Utilisateur!$B$25, Quellstärke/(Volumen*Verlustrate)*(1-EXP(-Verlustrate*Utilisateur!$B$25))  * EXP(-Verlustrate*(B387-Utilisateur!$B$25)), "")</f>
        <v>1.5520641475522257</v>
      </c>
      <c r="E387">
        <f t="shared" si="54"/>
        <v>1.5520641475522257</v>
      </c>
      <c r="F387">
        <f t="shared" si="56"/>
        <v>1567.8488785060706</v>
      </c>
      <c r="G387">
        <f t="shared" si="57"/>
        <v>3135.6977570121412</v>
      </c>
      <c r="H387">
        <f t="shared" si="58"/>
        <v>9407.0932710364195</v>
      </c>
      <c r="I387">
        <f t="shared" si="62"/>
        <v>336</v>
      </c>
      <c r="J387">
        <f>IF(B386&lt;Utilisateur!$B$25, C387+C$32/(INTERZONALFLOW)*(1-EXP(-INTERZONALFLOW/NFVOL*B387)),D387)</f>
        <v>1.5520641475522257</v>
      </c>
      <c r="K387">
        <f t="shared" si="59"/>
        <v>1724.82357215301</v>
      </c>
      <c r="L387">
        <f t="shared" si="60"/>
        <v>3449.64714430602</v>
      </c>
      <c r="M387">
        <f t="shared" si="61"/>
        <v>10348.941432918058</v>
      </c>
      <c r="N387">
        <f t="shared" si="63"/>
        <v>336</v>
      </c>
    </row>
    <row r="388" spans="2:14" x14ac:dyDescent="0.2">
      <c r="B388">
        <f t="shared" si="55"/>
        <v>337</v>
      </c>
      <c r="C388" t="str">
        <f>IF(B387&lt;Utilisateur!$B$25, Quellstärke/(Volumen*Verlustrate)*(1-EXP(-Verlustrate*B388)),"")</f>
        <v/>
      </c>
      <c r="D388">
        <f>IF(B388&gt;Utilisateur!$B$25, Quellstärke/(Volumen*Verlustrate)*(1-EXP(-Verlustrate*Utilisateur!$B$25))  * EXP(-Verlustrate*(B388-Utilisateur!$B$25)), "")</f>
        <v>1.5104639517024425</v>
      </c>
      <c r="E388">
        <f t="shared" si="54"/>
        <v>1.5104639517024425</v>
      </c>
      <c r="F388">
        <f t="shared" si="56"/>
        <v>1567.8602069857084</v>
      </c>
      <c r="G388">
        <f t="shared" si="57"/>
        <v>3135.7204139714167</v>
      </c>
      <c r="H388">
        <f t="shared" si="58"/>
        <v>9407.1612419142457</v>
      </c>
      <c r="I388">
        <f t="shared" si="62"/>
        <v>337</v>
      </c>
      <c r="J388">
        <f>IF(B387&lt;Utilisateur!$B$25, C388+C$32/(INTERZONALFLOW)*(1-EXP(-INTERZONALFLOW/NFVOL*B388)),D388)</f>
        <v>1.5104639517024425</v>
      </c>
      <c r="K388">
        <f t="shared" si="59"/>
        <v>1724.8349006326478</v>
      </c>
      <c r="L388">
        <f t="shared" si="60"/>
        <v>3449.6698012652955</v>
      </c>
      <c r="M388">
        <f t="shared" si="61"/>
        <v>10349.009403795884</v>
      </c>
      <c r="N388">
        <f t="shared" si="63"/>
        <v>337</v>
      </c>
    </row>
    <row r="389" spans="2:14" x14ac:dyDescent="0.2">
      <c r="B389">
        <f t="shared" si="55"/>
        <v>338</v>
      </c>
      <c r="C389" t="str">
        <f>IF(B388&lt;Utilisateur!$B$25, Quellstärke/(Volumen*Verlustrate)*(1-EXP(-Verlustrate*B389)),"")</f>
        <v/>
      </c>
      <c r="D389">
        <f>IF(B389&gt;Utilisateur!$B$25, Quellstärke/(Volumen*Verlustrate)*(1-EXP(-Verlustrate*Utilisateur!$B$25))  * EXP(-Verlustrate*(B389-Utilisateur!$B$25)), "")</f>
        <v>1.4699787718121928</v>
      </c>
      <c r="E389">
        <f t="shared" si="54"/>
        <v>1.4699787718121928</v>
      </c>
      <c r="F389">
        <f t="shared" si="56"/>
        <v>1567.871231826497</v>
      </c>
      <c r="G389">
        <f t="shared" si="57"/>
        <v>3135.742463652994</v>
      </c>
      <c r="H389">
        <f t="shared" si="58"/>
        <v>9407.2273909589767</v>
      </c>
      <c r="I389">
        <f t="shared" si="62"/>
        <v>338</v>
      </c>
      <c r="J389">
        <f>IF(B388&lt;Utilisateur!$B$25, C389+C$32/(INTERZONALFLOW)*(1-EXP(-INTERZONALFLOW/NFVOL*B389)),D389)</f>
        <v>1.4699787718121928</v>
      </c>
      <c r="K389">
        <f t="shared" si="59"/>
        <v>1724.8459254734364</v>
      </c>
      <c r="L389">
        <f t="shared" si="60"/>
        <v>3449.6918509468728</v>
      </c>
      <c r="M389">
        <f t="shared" si="61"/>
        <v>10349.075552840615</v>
      </c>
      <c r="N389">
        <f t="shared" si="63"/>
        <v>338</v>
      </c>
    </row>
    <row r="390" spans="2:14" x14ac:dyDescent="0.2">
      <c r="B390">
        <f t="shared" si="55"/>
        <v>339</v>
      </c>
      <c r="C390" t="str">
        <f>IF(B389&lt;Utilisateur!$B$25, Quellstärke/(Volumen*Verlustrate)*(1-EXP(-Verlustrate*B390)),"")</f>
        <v/>
      </c>
      <c r="D390">
        <f>IF(B390&gt;Utilisateur!$B$25, Quellstärke/(Volumen*Verlustrate)*(1-EXP(-Verlustrate*Utilisateur!$B$25))  * EXP(-Verlustrate*(B390-Utilisateur!$B$25)), "")</f>
        <v>1.4305787219503017</v>
      </c>
      <c r="E390">
        <f t="shared" ref="E390:E453" si="64">IF(ISNUMBER(C390),C390)+IF((ISNUMBER(D390)),D390)</f>
        <v>1.4305787219503017</v>
      </c>
      <c r="F390">
        <f t="shared" si="56"/>
        <v>1567.8819611669117</v>
      </c>
      <c r="G390">
        <f t="shared" si="57"/>
        <v>3135.7639223338233</v>
      </c>
      <c r="H390">
        <f t="shared" si="58"/>
        <v>9407.2917670014649</v>
      </c>
      <c r="I390">
        <f t="shared" si="62"/>
        <v>339</v>
      </c>
      <c r="J390">
        <f>IF(B389&lt;Utilisateur!$B$25, C390+C$32/(INTERZONALFLOW)*(1-EXP(-INTERZONALFLOW/NFVOL*B390)),D390)</f>
        <v>1.4305787219503017</v>
      </c>
      <c r="K390">
        <f t="shared" si="59"/>
        <v>1724.856654813851</v>
      </c>
      <c r="L390">
        <f t="shared" si="60"/>
        <v>3449.7133096277021</v>
      </c>
      <c r="M390">
        <f t="shared" si="61"/>
        <v>10349.139928883103</v>
      </c>
      <c r="N390">
        <f t="shared" si="63"/>
        <v>339</v>
      </c>
    </row>
    <row r="391" spans="2:14" x14ac:dyDescent="0.2">
      <c r="B391">
        <f t="shared" si="55"/>
        <v>340</v>
      </c>
      <c r="C391" t="str">
        <f>IF(B390&lt;Utilisateur!$B$25, Quellstärke/(Volumen*Verlustrate)*(1-EXP(-Verlustrate*B391)),"")</f>
        <v/>
      </c>
      <c r="D391">
        <f>IF(B391&gt;Utilisateur!$B$25, Quellstärke/(Volumen*Verlustrate)*(1-EXP(-Verlustrate*Utilisateur!$B$25))  * EXP(-Verlustrate*(B391-Utilisateur!$B$25)), "")</f>
        <v>1.3922347172224543</v>
      </c>
      <c r="E391">
        <f t="shared" si="64"/>
        <v>1.3922347172224543</v>
      </c>
      <c r="F391">
        <f t="shared" si="56"/>
        <v>1567.8924029272907</v>
      </c>
      <c r="G391">
        <f t="shared" si="57"/>
        <v>3135.7848058545815</v>
      </c>
      <c r="H391">
        <f t="shared" si="58"/>
        <v>9407.3544175637398</v>
      </c>
      <c r="I391">
        <f t="shared" si="62"/>
        <v>340</v>
      </c>
      <c r="J391">
        <f>IF(B390&lt;Utilisateur!$B$25, C391+C$32/(INTERZONALFLOW)*(1-EXP(-INTERZONALFLOW/NFVOL*B391)),D391)</f>
        <v>1.3922347172224543</v>
      </c>
      <c r="K391">
        <f t="shared" si="59"/>
        <v>1724.8670965742301</v>
      </c>
      <c r="L391">
        <f t="shared" si="60"/>
        <v>3449.7341931484602</v>
      </c>
      <c r="M391">
        <f t="shared" si="61"/>
        <v>10349.202579445378</v>
      </c>
      <c r="N391">
        <f t="shared" si="63"/>
        <v>340</v>
      </c>
    </row>
    <row r="392" spans="2:14" x14ac:dyDescent="0.2">
      <c r="B392">
        <f t="shared" si="55"/>
        <v>341</v>
      </c>
      <c r="C392" t="str">
        <f>IF(B391&lt;Utilisateur!$B$25, Quellstärke/(Volumen*Verlustrate)*(1-EXP(-Verlustrate*B392)),"")</f>
        <v/>
      </c>
      <c r="D392">
        <f>IF(B392&gt;Utilisateur!$B$25, Quellstärke/(Volumen*Verlustrate)*(1-EXP(-Verlustrate*Utilisateur!$B$25))  * EXP(-Verlustrate*(B392-Utilisateur!$B$25)), "")</f>
        <v>1.3549184523008895</v>
      </c>
      <c r="E392">
        <f t="shared" si="64"/>
        <v>1.3549184523008895</v>
      </c>
      <c r="F392">
        <f t="shared" si="56"/>
        <v>1567.902564815683</v>
      </c>
      <c r="G392">
        <f t="shared" si="57"/>
        <v>3135.8051296313661</v>
      </c>
      <c r="H392">
        <f t="shared" si="58"/>
        <v>9407.4153888940928</v>
      </c>
      <c r="I392">
        <f t="shared" si="62"/>
        <v>341</v>
      </c>
      <c r="J392">
        <f>IF(B391&lt;Utilisateur!$B$25, C392+C$32/(INTERZONALFLOW)*(1-EXP(-INTERZONALFLOW/NFVOL*B392)),D392)</f>
        <v>1.3549184523008895</v>
      </c>
      <c r="K392">
        <f t="shared" si="59"/>
        <v>1724.8772584626224</v>
      </c>
      <c r="L392">
        <f t="shared" si="60"/>
        <v>3449.7545169252448</v>
      </c>
      <c r="M392">
        <f t="shared" si="61"/>
        <v>10349.263550775731</v>
      </c>
      <c r="N392">
        <f t="shared" si="63"/>
        <v>341</v>
      </c>
    </row>
    <row r="393" spans="2:14" x14ac:dyDescent="0.2">
      <c r="B393">
        <f t="shared" si="55"/>
        <v>342</v>
      </c>
      <c r="C393" t="str">
        <f>IF(B392&lt;Utilisateur!$B$25, Quellstärke/(Volumen*Verlustrate)*(1-EXP(-Verlustrate*B393)),"")</f>
        <v/>
      </c>
      <c r="D393">
        <f>IF(B393&gt;Utilisateur!$B$25, Quellstärke/(Volumen*Verlustrate)*(1-EXP(-Verlustrate*Utilisateur!$B$25))  * EXP(-Verlustrate*(B393-Utilisateur!$B$25)), "")</f>
        <v>1.3186023805295675</v>
      </c>
      <c r="E393">
        <f t="shared" si="64"/>
        <v>1.3186023805295675</v>
      </c>
      <c r="F393">
        <f t="shared" si="56"/>
        <v>1567.912454333537</v>
      </c>
      <c r="G393">
        <f t="shared" si="57"/>
        <v>3135.8249086670739</v>
      </c>
      <c r="H393">
        <f t="shared" si="58"/>
        <v>9407.4747260012173</v>
      </c>
      <c r="I393">
        <f t="shared" si="62"/>
        <v>342</v>
      </c>
      <c r="J393">
        <f>IF(B392&lt;Utilisateur!$B$25, C393+C$32/(INTERZONALFLOW)*(1-EXP(-INTERZONALFLOW/NFVOL*B393)),D393)</f>
        <v>1.3186023805295675</v>
      </c>
      <c r="K393">
        <f t="shared" si="59"/>
        <v>1724.8871479804764</v>
      </c>
      <c r="L393">
        <f t="shared" si="60"/>
        <v>3449.7742959609527</v>
      </c>
      <c r="M393">
        <f t="shared" si="61"/>
        <v>10349.322887882856</v>
      </c>
      <c r="N393">
        <f t="shared" si="63"/>
        <v>342</v>
      </c>
    </row>
    <row r="394" spans="2:14" x14ac:dyDescent="0.2">
      <c r="B394">
        <f t="shared" si="55"/>
        <v>343</v>
      </c>
      <c r="C394" t="str">
        <f>IF(B393&lt;Utilisateur!$B$25, Quellstärke/(Volumen*Verlustrate)*(1-EXP(-Verlustrate*B394)),"")</f>
        <v/>
      </c>
      <c r="D394">
        <f>IF(B394&gt;Utilisateur!$B$25, Quellstärke/(Volumen*Verlustrate)*(1-EXP(-Verlustrate*Utilisateur!$B$25))  * EXP(-Verlustrate*(B394-Utilisateur!$B$25)), "")</f>
        <v>1.2832596935893845</v>
      </c>
      <c r="E394">
        <f t="shared" si="64"/>
        <v>1.2832596935893845</v>
      </c>
      <c r="F394">
        <f t="shared" si="56"/>
        <v>1567.922078781239</v>
      </c>
      <c r="G394">
        <f t="shared" si="57"/>
        <v>3135.8441575624779</v>
      </c>
      <c r="H394">
        <f t="shared" si="58"/>
        <v>9407.5324726874296</v>
      </c>
      <c r="I394">
        <f t="shared" si="62"/>
        <v>343</v>
      </c>
      <c r="J394">
        <f>IF(B393&lt;Utilisateur!$B$25, C394+C$32/(INTERZONALFLOW)*(1-EXP(-INTERZONALFLOW/NFVOL*B394)),D394)</f>
        <v>1.2832596935893845</v>
      </c>
      <c r="K394">
        <f t="shared" si="59"/>
        <v>1724.8967724281783</v>
      </c>
      <c r="L394">
        <f t="shared" si="60"/>
        <v>3449.7935448563567</v>
      </c>
      <c r="M394">
        <f t="shared" si="61"/>
        <v>10349.380634569068</v>
      </c>
      <c r="N394">
        <f t="shared" si="63"/>
        <v>343</v>
      </c>
    </row>
    <row r="395" spans="2:14" x14ac:dyDescent="0.2">
      <c r="B395">
        <f t="shared" si="55"/>
        <v>344</v>
      </c>
      <c r="C395" t="str">
        <f>IF(B394&lt;Utilisateur!$B$25, Quellstärke/(Volumen*Verlustrate)*(1-EXP(-Verlustrate*B395)),"")</f>
        <v/>
      </c>
      <c r="D395">
        <f>IF(B395&gt;Utilisateur!$B$25, Quellstärke/(Volumen*Verlustrate)*(1-EXP(-Verlustrate*Utilisateur!$B$25))  * EXP(-Verlustrate*(B395-Utilisateur!$B$25)), "")</f>
        <v>1.2488643017084218</v>
      </c>
      <c r="E395">
        <f t="shared" si="64"/>
        <v>1.2488643017084218</v>
      </c>
      <c r="F395">
        <f t="shared" si="56"/>
        <v>1567.9314452635017</v>
      </c>
      <c r="G395">
        <f t="shared" si="57"/>
        <v>3135.8628905270034</v>
      </c>
      <c r="H395">
        <f t="shared" si="58"/>
        <v>9407.5886715810066</v>
      </c>
      <c r="I395">
        <f t="shared" si="62"/>
        <v>344</v>
      </c>
      <c r="J395">
        <f>IF(B394&lt;Utilisateur!$B$25, C395+C$32/(INTERZONALFLOW)*(1-EXP(-INTERZONALFLOW/NFVOL*B395)),D395)</f>
        <v>1.2488643017084218</v>
      </c>
      <c r="K395">
        <f t="shared" si="59"/>
        <v>1724.9061389104411</v>
      </c>
      <c r="L395">
        <f t="shared" si="60"/>
        <v>3449.8122778208822</v>
      </c>
      <c r="M395">
        <f t="shared" si="61"/>
        <v>10349.436833462645</v>
      </c>
      <c r="N395">
        <f t="shared" si="63"/>
        <v>344</v>
      </c>
    </row>
    <row r="396" spans="2:14" x14ac:dyDescent="0.2">
      <c r="B396">
        <f t="shared" si="55"/>
        <v>345</v>
      </c>
      <c r="C396" t="str">
        <f>IF(B395&lt;Utilisateur!$B$25, Quellstärke/(Volumen*Verlustrate)*(1-EXP(-Verlustrate*B396)),"")</f>
        <v/>
      </c>
      <c r="D396">
        <f>IF(B396&gt;Utilisateur!$B$25, Quellstärke/(Volumen*Verlustrate)*(1-EXP(-Verlustrate*Utilisateur!$B$25))  * EXP(-Verlustrate*(B396-Utilisateur!$B$25)), "")</f>
        <v>1.215390814402624</v>
      </c>
      <c r="E396">
        <f t="shared" si="64"/>
        <v>1.215390814402624</v>
      </c>
      <c r="F396">
        <f t="shared" si="56"/>
        <v>1567.9405606946098</v>
      </c>
      <c r="G396">
        <f t="shared" si="57"/>
        <v>3135.8811213892195</v>
      </c>
      <c r="H396">
        <f t="shared" si="58"/>
        <v>9407.643364167654</v>
      </c>
      <c r="I396">
        <f t="shared" si="62"/>
        <v>345</v>
      </c>
      <c r="J396">
        <f>IF(B395&lt;Utilisateur!$B$25, C396+C$32/(INTERZONALFLOW)*(1-EXP(-INTERZONALFLOW/NFVOL*B396)),D396)</f>
        <v>1.215390814402624</v>
      </c>
      <c r="K396">
        <f t="shared" si="59"/>
        <v>1724.9152543415491</v>
      </c>
      <c r="L396">
        <f t="shared" si="60"/>
        <v>3449.8305086830983</v>
      </c>
      <c r="M396">
        <f t="shared" si="61"/>
        <v>10349.491526049293</v>
      </c>
      <c r="N396">
        <f t="shared" si="63"/>
        <v>345</v>
      </c>
    </row>
    <row r="397" spans="2:14" x14ac:dyDescent="0.2">
      <c r="B397">
        <f t="shared" si="55"/>
        <v>346</v>
      </c>
      <c r="C397" t="str">
        <f>IF(B396&lt;Utilisateur!$B$25, Quellstärke/(Volumen*Verlustrate)*(1-EXP(-Verlustrate*B397)),"")</f>
        <v/>
      </c>
      <c r="D397">
        <f>IF(B397&gt;Utilisateur!$B$25, Quellstärke/(Volumen*Verlustrate)*(1-EXP(-Verlustrate*Utilisateur!$B$25))  * EXP(-Verlustrate*(B397-Utilisateur!$B$25)), "")</f>
        <v>1.1828145217326875</v>
      </c>
      <c r="E397">
        <f t="shared" si="64"/>
        <v>1.1828145217326875</v>
      </c>
      <c r="F397">
        <f t="shared" si="56"/>
        <v>1567.9494318035227</v>
      </c>
      <c r="G397">
        <f t="shared" si="57"/>
        <v>3135.8988636070453</v>
      </c>
      <c r="H397">
        <f t="shared" si="58"/>
        <v>9407.6965908211314</v>
      </c>
      <c r="I397">
        <f t="shared" si="62"/>
        <v>346</v>
      </c>
      <c r="J397">
        <f>IF(B396&lt;Utilisateur!$B$25, C397+C$32/(INTERZONALFLOW)*(1-EXP(-INTERZONALFLOW/NFVOL*B397)),D397)</f>
        <v>1.1828145217326875</v>
      </c>
      <c r="K397">
        <f t="shared" si="59"/>
        <v>1724.924125450462</v>
      </c>
      <c r="L397">
        <f t="shared" si="60"/>
        <v>3449.8482509009241</v>
      </c>
      <c r="M397">
        <f t="shared" si="61"/>
        <v>10349.54475270277</v>
      </c>
      <c r="N397">
        <f t="shared" si="63"/>
        <v>346</v>
      </c>
    </row>
    <row r="398" spans="2:14" x14ac:dyDescent="0.2">
      <c r="B398">
        <f t="shared" si="55"/>
        <v>347</v>
      </c>
      <c r="C398" t="str">
        <f>IF(B397&lt;Utilisateur!$B$25, Quellstärke/(Volumen*Verlustrate)*(1-EXP(-Verlustrate*B398)),"")</f>
        <v/>
      </c>
      <c r="D398">
        <f>IF(B398&gt;Utilisateur!$B$25, Quellstärke/(Volumen*Verlustrate)*(1-EXP(-Verlustrate*Utilisateur!$B$25))  * EXP(-Verlustrate*(B398-Utilisateur!$B$25)), "")</f>
        <v>1.1511113760633225</v>
      </c>
      <c r="E398">
        <f t="shared" si="64"/>
        <v>1.1511113760633225</v>
      </c>
      <c r="F398">
        <f t="shared" si="56"/>
        <v>1567.958065138843</v>
      </c>
      <c r="G398">
        <f t="shared" si="57"/>
        <v>3135.9161302776861</v>
      </c>
      <c r="H398">
        <f t="shared" si="58"/>
        <v>9407.7483908330541</v>
      </c>
      <c r="I398">
        <f t="shared" si="62"/>
        <v>347</v>
      </c>
      <c r="J398">
        <f>IF(B397&lt;Utilisateur!$B$25, C398+C$32/(INTERZONALFLOW)*(1-EXP(-INTERZONALFLOW/NFVOL*B398)),D398)</f>
        <v>1.1511113760633225</v>
      </c>
      <c r="K398">
        <f t="shared" si="59"/>
        <v>1724.9327587857824</v>
      </c>
      <c r="L398">
        <f t="shared" si="60"/>
        <v>3449.8655175715649</v>
      </c>
      <c r="M398">
        <f t="shared" si="61"/>
        <v>10349.596552714693</v>
      </c>
      <c r="N398">
        <f t="shared" si="63"/>
        <v>347</v>
      </c>
    </row>
    <row r="399" spans="2:14" x14ac:dyDescent="0.2">
      <c r="B399">
        <f t="shared" si="55"/>
        <v>348</v>
      </c>
      <c r="C399" t="str">
        <f>IF(B398&lt;Utilisateur!$B$25, Quellstärke/(Volumen*Verlustrate)*(1-EXP(-Verlustrate*B399)),"")</f>
        <v/>
      </c>
      <c r="D399">
        <f>IF(B399&gt;Utilisateur!$B$25, Quellstärke/(Volumen*Verlustrate)*(1-EXP(-Verlustrate*Utilisateur!$B$25))  * EXP(-Verlustrate*(B399-Utilisateur!$B$25)), "")</f>
        <v>1.1202579743114232</v>
      </c>
      <c r="E399">
        <f t="shared" si="64"/>
        <v>1.1202579743114232</v>
      </c>
      <c r="F399">
        <f t="shared" si="56"/>
        <v>1567.9664670736504</v>
      </c>
      <c r="G399">
        <f t="shared" si="57"/>
        <v>3135.9329341473008</v>
      </c>
      <c r="H399">
        <f t="shared" si="58"/>
        <v>9407.7988024418974</v>
      </c>
      <c r="I399">
        <f t="shared" si="62"/>
        <v>348</v>
      </c>
      <c r="J399">
        <f>IF(B398&lt;Utilisateur!$B$25, C399+C$32/(INTERZONALFLOW)*(1-EXP(-INTERZONALFLOW/NFVOL*B399)),D399)</f>
        <v>1.1202579743114232</v>
      </c>
      <c r="K399">
        <f t="shared" si="59"/>
        <v>1724.9411607205898</v>
      </c>
      <c r="L399">
        <f t="shared" si="60"/>
        <v>3449.8823214411796</v>
      </c>
      <c r="M399">
        <f t="shared" si="61"/>
        <v>10349.646964323536</v>
      </c>
      <c r="N399">
        <f t="shared" si="63"/>
        <v>348</v>
      </c>
    </row>
    <row r="400" spans="2:14" x14ac:dyDescent="0.2">
      <c r="B400">
        <f t="shared" si="55"/>
        <v>349</v>
      </c>
      <c r="C400" t="str">
        <f>IF(B399&lt;Utilisateur!$B$25, Quellstärke/(Volumen*Verlustrate)*(1-EXP(-Verlustrate*B400)),"")</f>
        <v/>
      </c>
      <c r="D400">
        <f>IF(B400&gt;Utilisateur!$B$25, Quellstärke/(Volumen*Verlustrate)*(1-EXP(-Verlustrate*Utilisateur!$B$25))  * EXP(-Verlustrate*(B400-Utilisateur!$B$25)), "")</f>
        <v>1.0902315406700467</v>
      </c>
      <c r="E400">
        <f t="shared" si="64"/>
        <v>1.0902315406700467</v>
      </c>
      <c r="F400">
        <f t="shared" si="56"/>
        <v>1567.9746438102054</v>
      </c>
      <c r="G400">
        <f t="shared" si="57"/>
        <v>3135.9492876204108</v>
      </c>
      <c r="H400">
        <f t="shared" si="58"/>
        <v>9407.8478628612284</v>
      </c>
      <c r="I400">
        <f t="shared" si="62"/>
        <v>349</v>
      </c>
      <c r="J400">
        <f>IF(B399&lt;Utilisateur!$B$25, C400+C$32/(INTERZONALFLOW)*(1-EXP(-INTERZONALFLOW/NFVOL*B400)),D400)</f>
        <v>1.0902315406700467</v>
      </c>
      <c r="K400">
        <f t="shared" si="59"/>
        <v>1724.9493374571448</v>
      </c>
      <c r="L400">
        <f t="shared" si="60"/>
        <v>3449.8986749142896</v>
      </c>
      <c r="M400">
        <f t="shared" si="61"/>
        <v>10349.696024742867</v>
      </c>
      <c r="N400">
        <f t="shared" si="63"/>
        <v>349</v>
      </c>
    </row>
    <row r="401" spans="2:14" x14ac:dyDescent="0.2">
      <c r="B401">
        <f t="shared" si="55"/>
        <v>350</v>
      </c>
      <c r="C401" t="str">
        <f>IF(B400&lt;Utilisateur!$B$25, Quellstärke/(Volumen*Verlustrate)*(1-EXP(-Verlustrate*B401)),"")</f>
        <v/>
      </c>
      <c r="D401">
        <f>IF(B401&gt;Utilisateur!$B$25, Quellstärke/(Volumen*Verlustrate)*(1-EXP(-Verlustrate*Utilisateur!$B$25))  * EXP(-Verlustrate*(B401-Utilisateur!$B$25)), "")</f>
        <v>1.0610099097954382</v>
      </c>
      <c r="E401">
        <f t="shared" si="64"/>
        <v>1.0610099097954382</v>
      </c>
      <c r="F401">
        <f t="shared" si="56"/>
        <v>1567.9826013845288</v>
      </c>
      <c r="G401">
        <f t="shared" si="57"/>
        <v>3135.9652027690577</v>
      </c>
      <c r="H401">
        <f t="shared" si="58"/>
        <v>9407.8956083071698</v>
      </c>
      <c r="I401">
        <f t="shared" si="62"/>
        <v>350</v>
      </c>
      <c r="J401">
        <f>IF(B400&lt;Utilisateur!$B$25, C401+C$32/(INTERZONALFLOW)*(1-EXP(-INTERZONALFLOW/NFVOL*B401)),D401)</f>
        <v>1.0610099097954382</v>
      </c>
      <c r="K401">
        <f t="shared" si="59"/>
        <v>1724.9572950314682</v>
      </c>
      <c r="L401">
        <f t="shared" si="60"/>
        <v>3449.9145900629364</v>
      </c>
      <c r="M401">
        <f t="shared" si="61"/>
        <v>10349.743770188808</v>
      </c>
      <c r="N401">
        <f t="shared" si="63"/>
        <v>350</v>
      </c>
    </row>
    <row r="402" spans="2:14" x14ac:dyDescent="0.2">
      <c r="B402">
        <f t="shared" si="55"/>
        <v>351</v>
      </c>
      <c r="C402" t="str">
        <f>IF(B401&lt;Utilisateur!$B$25, Quellstärke/(Volumen*Verlustrate)*(1-EXP(-Verlustrate*B402)),"")</f>
        <v/>
      </c>
      <c r="D402">
        <f>IF(B402&gt;Utilisateur!$B$25, Quellstärke/(Volumen*Verlustrate)*(1-EXP(-Verlustrate*Utilisateur!$B$25))  * EXP(-Verlustrate*(B402-Utilisateur!$B$25)), "")</f>
        <v>1.0325715104447015</v>
      </c>
      <c r="E402">
        <f t="shared" si="64"/>
        <v>1.0325715104447015</v>
      </c>
      <c r="F402">
        <f t="shared" si="56"/>
        <v>1567.9903456708571</v>
      </c>
      <c r="G402">
        <f t="shared" si="57"/>
        <v>3135.9806913417142</v>
      </c>
      <c r="H402">
        <f t="shared" si="58"/>
        <v>9407.9420740251389</v>
      </c>
      <c r="I402">
        <f t="shared" si="62"/>
        <v>351</v>
      </c>
      <c r="J402">
        <f>IF(B401&lt;Utilisateur!$B$25, C402+C$32/(INTERZONALFLOW)*(1-EXP(-INTERZONALFLOW/NFVOL*B402)),D402)</f>
        <v>1.0325715104447015</v>
      </c>
      <c r="K402">
        <f t="shared" si="59"/>
        <v>1724.9650393177965</v>
      </c>
      <c r="L402">
        <f t="shared" si="60"/>
        <v>3449.930078635593</v>
      </c>
      <c r="M402">
        <f t="shared" si="61"/>
        <v>10349.790235906778</v>
      </c>
      <c r="N402">
        <f t="shared" si="63"/>
        <v>351</v>
      </c>
    </row>
    <row r="403" spans="2:14" x14ac:dyDescent="0.2">
      <c r="B403">
        <f t="shared" si="55"/>
        <v>352</v>
      </c>
      <c r="C403" t="str">
        <f>IF(B402&lt;Utilisateur!$B$25, Quellstärke/(Volumen*Verlustrate)*(1-EXP(-Verlustrate*B403)),"")</f>
        <v/>
      </c>
      <c r="D403">
        <f>IF(B403&gt;Utilisateur!$B$25, Quellstärke/(Volumen*Verlustrate)*(1-EXP(-Verlustrate*Utilisateur!$B$25))  * EXP(-Verlustrate*(B403-Utilisateur!$B$25)), "")</f>
        <v>1.0048953495520276</v>
      </c>
      <c r="E403">
        <f t="shared" si="64"/>
        <v>1.0048953495520276</v>
      </c>
      <c r="F403">
        <f t="shared" si="56"/>
        <v>1567.9978823859788</v>
      </c>
      <c r="G403">
        <f t="shared" si="57"/>
        <v>3135.9957647719575</v>
      </c>
      <c r="H403">
        <f t="shared" si="58"/>
        <v>9407.987294315868</v>
      </c>
      <c r="I403">
        <f t="shared" si="62"/>
        <v>352</v>
      </c>
      <c r="J403">
        <f>IF(B402&lt;Utilisateur!$B$25, C403+C$32/(INTERZONALFLOW)*(1-EXP(-INTERZONALFLOW/NFVOL*B403)),D403)</f>
        <v>1.0048953495520276</v>
      </c>
      <c r="K403">
        <f t="shared" si="59"/>
        <v>1724.9725760329181</v>
      </c>
      <c r="L403">
        <f t="shared" si="60"/>
        <v>3449.9451520658363</v>
      </c>
      <c r="M403">
        <f t="shared" si="61"/>
        <v>10349.835456197507</v>
      </c>
      <c r="N403">
        <f t="shared" si="63"/>
        <v>352</v>
      </c>
    </row>
    <row r="404" spans="2:14" x14ac:dyDescent="0.2">
      <c r="B404">
        <f t="shared" si="55"/>
        <v>353</v>
      </c>
      <c r="C404" t="str">
        <f>IF(B403&lt;Utilisateur!$B$25, Quellstärke/(Volumen*Verlustrate)*(1-EXP(-Verlustrate*B404)),"")</f>
        <v/>
      </c>
      <c r="D404">
        <f>IF(B404&gt;Utilisateur!$B$25, Quellstärke/(Volumen*Verlustrate)*(1-EXP(-Verlustrate*Utilisateur!$B$25))  * EXP(-Verlustrate*(B404-Utilisateur!$B$25)), "")</f>
        <v>0.97796099673173353</v>
      </c>
      <c r="E404">
        <f t="shared" si="64"/>
        <v>0.97796099673173353</v>
      </c>
      <c r="F404">
        <f t="shared" si="56"/>
        <v>1568.0052170934543</v>
      </c>
      <c r="G404">
        <f t="shared" si="57"/>
        <v>3136.0104341869087</v>
      </c>
      <c r="H404">
        <f t="shared" si="58"/>
        <v>9408.0313025607211</v>
      </c>
      <c r="I404">
        <f t="shared" si="62"/>
        <v>353</v>
      </c>
      <c r="J404">
        <f>IF(B403&lt;Utilisateur!$B$25, C404+C$32/(INTERZONALFLOW)*(1-EXP(-INTERZONALFLOW/NFVOL*B404)),D404)</f>
        <v>0.97796099673173353</v>
      </c>
      <c r="K404">
        <f t="shared" si="59"/>
        <v>1724.9799107403937</v>
      </c>
      <c r="L404">
        <f t="shared" si="60"/>
        <v>3449.9598214807875</v>
      </c>
      <c r="M404">
        <f t="shared" si="61"/>
        <v>10349.87946444236</v>
      </c>
      <c r="N404">
        <f t="shared" si="63"/>
        <v>353</v>
      </c>
    </row>
    <row r="405" spans="2:14" x14ac:dyDescent="0.2">
      <c r="B405">
        <f t="shared" si="55"/>
        <v>354</v>
      </c>
      <c r="C405" t="str">
        <f>IF(B404&lt;Utilisateur!$B$25, Quellstärke/(Volumen*Verlustrate)*(1-EXP(-Verlustrate*B405)),"")</f>
        <v/>
      </c>
      <c r="D405">
        <f>IF(B405&gt;Utilisateur!$B$25, Quellstärke/(Volumen*Verlustrate)*(1-EXP(-Verlustrate*Utilisateur!$B$25))  * EXP(-Verlustrate*(B405-Utilisateur!$B$25)), "")</f>
        <v>0.95174856919666584</v>
      </c>
      <c r="E405">
        <f t="shared" si="64"/>
        <v>0.95174856919666584</v>
      </c>
      <c r="F405">
        <f t="shared" si="56"/>
        <v>1568.0123552077234</v>
      </c>
      <c r="G405">
        <f t="shared" si="57"/>
        <v>3136.0247104154469</v>
      </c>
      <c r="H405">
        <f t="shared" si="58"/>
        <v>9408.0741312463342</v>
      </c>
      <c r="I405">
        <f t="shared" si="62"/>
        <v>354</v>
      </c>
      <c r="J405">
        <f>IF(B404&lt;Utilisateur!$B$25, C405+C$32/(INTERZONALFLOW)*(1-EXP(-INTERZONALFLOW/NFVOL*B405)),D405)</f>
        <v>0.95174856919666584</v>
      </c>
      <c r="K405">
        <f t="shared" si="59"/>
        <v>1724.9870488546628</v>
      </c>
      <c r="L405">
        <f t="shared" si="60"/>
        <v>3449.9740977093256</v>
      </c>
      <c r="M405">
        <f t="shared" si="61"/>
        <v>10349.922293127973</v>
      </c>
      <c r="N405">
        <f t="shared" si="63"/>
        <v>354</v>
      </c>
    </row>
    <row r="406" spans="2:14" x14ac:dyDescent="0.2">
      <c r="B406">
        <f t="shared" si="55"/>
        <v>355</v>
      </c>
      <c r="C406" t="str">
        <f>IF(B405&lt;Utilisateur!$B$25, Quellstärke/(Volumen*Verlustrate)*(1-EXP(-Verlustrate*B406)),"")</f>
        <v/>
      </c>
      <c r="D406">
        <f>IF(B406&gt;Utilisateur!$B$25, Quellstärke/(Volumen*Verlustrate)*(1-EXP(-Verlustrate*Utilisateur!$B$25))  * EXP(-Verlustrate*(B406-Utilisateur!$B$25)), "")</f>
        <v>0.92623871708083938</v>
      </c>
      <c r="E406">
        <f t="shared" si="64"/>
        <v>0.92623871708083938</v>
      </c>
      <c r="F406">
        <f t="shared" si="56"/>
        <v>1568.0193019981016</v>
      </c>
      <c r="G406">
        <f t="shared" si="57"/>
        <v>3136.0386039962032</v>
      </c>
      <c r="H406">
        <f t="shared" si="58"/>
        <v>9408.1158119886022</v>
      </c>
      <c r="I406">
        <f t="shared" si="62"/>
        <v>355</v>
      </c>
      <c r="J406">
        <f>IF(B405&lt;Utilisateur!$B$25, C406+C$32/(INTERZONALFLOW)*(1-EXP(-INTERZONALFLOW/NFVOL*B406)),D406)</f>
        <v>0.92623871708083938</v>
      </c>
      <c r="K406">
        <f t="shared" si="59"/>
        <v>1724.993995645041</v>
      </c>
      <c r="L406">
        <f t="shared" si="60"/>
        <v>3449.9879912900819</v>
      </c>
      <c r="M406">
        <f t="shared" si="61"/>
        <v>10349.963973870241</v>
      </c>
      <c r="N406">
        <f t="shared" si="63"/>
        <v>355</v>
      </c>
    </row>
    <row r="407" spans="2:14" x14ac:dyDescent="0.2">
      <c r="B407">
        <f t="shared" si="55"/>
        <v>356</v>
      </c>
      <c r="C407" t="str">
        <f>IF(B406&lt;Utilisateur!$B$25, Quellstärke/(Volumen*Verlustrate)*(1-EXP(-Verlustrate*B407)),"")</f>
        <v/>
      </c>
      <c r="D407">
        <f>IF(B407&gt;Utilisateur!$B$25, Quellstärke/(Volumen*Verlustrate)*(1-EXP(-Verlustrate*Utilisateur!$B$25))  * EXP(-Verlustrate*(B407-Utilisateur!$B$25)), "")</f>
        <v>0.90141260915547927</v>
      </c>
      <c r="E407">
        <f t="shared" si="64"/>
        <v>0.90141260915547927</v>
      </c>
      <c r="F407">
        <f t="shared" si="56"/>
        <v>1568.0260625926703</v>
      </c>
      <c r="G407">
        <f t="shared" si="57"/>
        <v>3136.0521251853406</v>
      </c>
      <c r="H407">
        <f t="shared" si="58"/>
        <v>9408.1563755560146</v>
      </c>
      <c r="I407">
        <f t="shared" si="62"/>
        <v>356</v>
      </c>
      <c r="J407">
        <f>IF(B406&lt;Utilisateur!$B$25, C407+C$32/(INTERZONALFLOW)*(1-EXP(-INTERZONALFLOW/NFVOL*B407)),D407)</f>
        <v>0.90141260915547927</v>
      </c>
      <c r="K407">
        <f t="shared" si="59"/>
        <v>1725.0007562396097</v>
      </c>
      <c r="L407">
        <f t="shared" si="60"/>
        <v>3450.0015124792194</v>
      </c>
      <c r="M407">
        <f t="shared" si="61"/>
        <v>10350.004537437653</v>
      </c>
      <c r="N407">
        <f t="shared" si="63"/>
        <v>356</v>
      </c>
    </row>
    <row r="408" spans="2:14" x14ac:dyDescent="0.2">
      <c r="B408">
        <f t="shared" si="55"/>
        <v>357</v>
      </c>
      <c r="C408" t="str">
        <f>IF(B407&lt;Utilisateur!$B$25, Quellstärke/(Volumen*Verlustrate)*(1-EXP(-Verlustrate*B408)),"")</f>
        <v/>
      </c>
      <c r="D408">
        <f>IF(B408&gt;Utilisateur!$B$25, Quellstärke/(Volumen*Verlustrate)*(1-EXP(-Verlustrate*Utilisateur!$B$25))  * EXP(-Verlustrate*(B408-Utilisateur!$B$25)), "")</f>
        <v>0.87725191892790511</v>
      </c>
      <c r="E408">
        <f t="shared" si="64"/>
        <v>0.87725191892790511</v>
      </c>
      <c r="F408">
        <f t="shared" si="56"/>
        <v>1568.0326419820624</v>
      </c>
      <c r="G408">
        <f t="shared" si="57"/>
        <v>3136.0652839641248</v>
      </c>
      <c r="H408">
        <f t="shared" si="58"/>
        <v>9408.1958518923657</v>
      </c>
      <c r="I408">
        <f t="shared" si="62"/>
        <v>357</v>
      </c>
      <c r="J408">
        <f>IF(B407&lt;Utilisateur!$B$25, C408+C$32/(INTERZONALFLOW)*(1-EXP(-INTERZONALFLOW/NFVOL*B408)),D408)</f>
        <v>0.87725191892790511</v>
      </c>
      <c r="K408">
        <f t="shared" si="59"/>
        <v>1725.0073356290018</v>
      </c>
      <c r="L408">
        <f t="shared" si="60"/>
        <v>3450.0146712580035</v>
      </c>
      <c r="M408">
        <f t="shared" si="61"/>
        <v>10350.044013774004</v>
      </c>
      <c r="N408">
        <f t="shared" si="63"/>
        <v>357</v>
      </c>
    </row>
    <row r="409" spans="2:14" x14ac:dyDescent="0.2">
      <c r="B409">
        <f t="shared" si="55"/>
        <v>358</v>
      </c>
      <c r="C409" t="str">
        <f>IF(B408&lt;Utilisateur!$B$25, Quellstärke/(Volumen*Verlustrate)*(1-EXP(-Verlustrate*B409)),"")</f>
        <v/>
      </c>
      <c r="D409">
        <f>IF(B409&gt;Utilisateur!$B$25, Quellstärke/(Volumen*Verlustrate)*(1-EXP(-Verlustrate*Utilisateur!$B$25))  * EXP(-Verlustrate*(B409-Utilisateur!$B$25)), "")</f>
        <v>0.85373881111303007</v>
      </c>
      <c r="E409">
        <f t="shared" si="64"/>
        <v>0.85373881111303007</v>
      </c>
      <c r="F409">
        <f t="shared" si="56"/>
        <v>1568.0390450231457</v>
      </c>
      <c r="G409">
        <f t="shared" si="57"/>
        <v>3136.0780900462914</v>
      </c>
      <c r="H409">
        <f t="shared" si="58"/>
        <v>9408.2342701388661</v>
      </c>
      <c r="I409">
        <f t="shared" si="62"/>
        <v>358</v>
      </c>
      <c r="J409">
        <f>IF(B408&lt;Utilisateur!$B$25, C409+C$32/(INTERZONALFLOW)*(1-EXP(-INTERZONALFLOW/NFVOL*B409)),D409)</f>
        <v>0.85373881111303007</v>
      </c>
      <c r="K409">
        <f t="shared" si="59"/>
        <v>1725.0137386700851</v>
      </c>
      <c r="L409">
        <f t="shared" si="60"/>
        <v>3450.0274773401702</v>
      </c>
      <c r="M409">
        <f t="shared" si="61"/>
        <v>10350.082432020505</v>
      </c>
      <c r="N409">
        <f t="shared" si="63"/>
        <v>358</v>
      </c>
    </row>
    <row r="410" spans="2:14" x14ac:dyDescent="0.2">
      <c r="B410">
        <f t="shared" si="55"/>
        <v>359</v>
      </c>
      <c r="C410" t="str">
        <f>IF(B409&lt;Utilisateur!$B$25, Quellstärke/(Volumen*Verlustrate)*(1-EXP(-Verlustrate*B410)),"")</f>
        <v/>
      </c>
      <c r="D410">
        <f>IF(B410&gt;Utilisateur!$B$25, Quellstärke/(Volumen*Verlustrate)*(1-EXP(-Verlustrate*Utilisateur!$B$25))  * EXP(-Verlustrate*(B410-Utilisateur!$B$25)), "")</f>
        <v>0.83085592846744072</v>
      </c>
      <c r="E410">
        <f t="shared" si="64"/>
        <v>0.83085592846744072</v>
      </c>
      <c r="F410">
        <f t="shared" si="56"/>
        <v>1568.0452764426093</v>
      </c>
      <c r="G410">
        <f t="shared" si="57"/>
        <v>3136.0905528852186</v>
      </c>
      <c r="H410">
        <f t="shared" si="58"/>
        <v>9408.2716586556471</v>
      </c>
      <c r="I410">
        <f t="shared" si="62"/>
        <v>359</v>
      </c>
      <c r="J410">
        <f>IF(B409&lt;Utilisateur!$B$25, C410+C$32/(INTERZONALFLOW)*(1-EXP(-INTERZONALFLOW/NFVOL*B410)),D410)</f>
        <v>0.83085592846744072</v>
      </c>
      <c r="K410">
        <f t="shared" si="59"/>
        <v>1725.0199700895487</v>
      </c>
      <c r="L410">
        <f t="shared" si="60"/>
        <v>3450.0399401790974</v>
      </c>
      <c r="M410">
        <f t="shared" si="61"/>
        <v>10350.119820537286</v>
      </c>
      <c r="N410">
        <f t="shared" si="63"/>
        <v>359</v>
      </c>
    </row>
    <row r="411" spans="2:14" x14ac:dyDescent="0.2">
      <c r="B411">
        <f t="shared" si="55"/>
        <v>360</v>
      </c>
      <c r="C411" t="str">
        <f>IF(B410&lt;Utilisateur!$B$25, Quellstärke/(Volumen*Verlustrate)*(1-EXP(-Verlustrate*B411)),"")</f>
        <v/>
      </c>
      <c r="D411">
        <f>IF(B411&gt;Utilisateur!$B$25, Quellstärke/(Volumen*Verlustrate)*(1-EXP(-Verlustrate*Utilisateur!$B$25))  * EXP(-Verlustrate*(B411-Utilisateur!$B$25)), "")</f>
        <v>0.80858637897639107</v>
      </c>
      <c r="E411">
        <f t="shared" si="64"/>
        <v>0.80858637897639107</v>
      </c>
      <c r="F411">
        <f t="shared" si="56"/>
        <v>1568.0513408404515</v>
      </c>
      <c r="G411">
        <f t="shared" si="57"/>
        <v>3136.1026816809031</v>
      </c>
      <c r="H411">
        <f t="shared" si="58"/>
        <v>9408.3080450427005</v>
      </c>
      <c r="I411">
        <f t="shared" si="62"/>
        <v>360</v>
      </c>
      <c r="J411">
        <f>IF(B410&lt;Utilisateur!$B$25, C411+C$32/(INTERZONALFLOW)*(1-EXP(-INTERZONALFLOW/NFVOL*B411)),D411)</f>
        <v>0.80858637897639107</v>
      </c>
      <c r="K411">
        <f t="shared" si="59"/>
        <v>1725.0260344873909</v>
      </c>
      <c r="L411">
        <f t="shared" si="60"/>
        <v>3450.0520689747818</v>
      </c>
      <c r="M411">
        <f t="shared" si="61"/>
        <v>10350.156206924339</v>
      </c>
      <c r="N411">
        <f t="shared" si="63"/>
        <v>360</v>
      </c>
    </row>
    <row r="412" spans="2:14" x14ac:dyDescent="0.2">
      <c r="B412">
        <f t="shared" si="55"/>
        <v>361</v>
      </c>
      <c r="C412" t="str">
        <f>IF(B411&lt;Utilisateur!$B$25, Quellstärke/(Volumen*Verlustrate)*(1-EXP(-Verlustrate*B412)),"")</f>
        <v/>
      </c>
      <c r="D412">
        <f>IF(B412&gt;Utilisateur!$B$25, Quellstärke/(Volumen*Verlustrate)*(1-EXP(-Verlustrate*Utilisateur!$B$25))  * EXP(-Verlustrate*(B412-Utilisateur!$B$25)), "")</f>
        <v>0.78691372338420074</v>
      </c>
      <c r="E412">
        <f t="shared" si="64"/>
        <v>0.78691372338420074</v>
      </c>
      <c r="F412">
        <f t="shared" si="56"/>
        <v>1568.057242693377</v>
      </c>
      <c r="G412">
        <f t="shared" si="57"/>
        <v>3136.114485386754</v>
      </c>
      <c r="H412">
        <f t="shared" si="58"/>
        <v>9408.3434561602535</v>
      </c>
      <c r="I412">
        <f t="shared" si="62"/>
        <v>361</v>
      </c>
      <c r="J412">
        <f>IF(B411&lt;Utilisateur!$B$25, C412+C$32/(INTERZONALFLOW)*(1-EXP(-INTERZONALFLOW/NFVOL*B412)),D412)</f>
        <v>0.78691372338420074</v>
      </c>
      <c r="K412">
        <f t="shared" si="59"/>
        <v>1725.0319363403164</v>
      </c>
      <c r="L412">
        <f t="shared" si="60"/>
        <v>3450.0638726806328</v>
      </c>
      <c r="M412">
        <f t="shared" si="61"/>
        <v>10350.191618041892</v>
      </c>
      <c r="N412">
        <f t="shared" si="63"/>
        <v>361</v>
      </c>
    </row>
    <row r="413" spans="2:14" x14ac:dyDescent="0.2">
      <c r="B413">
        <f t="shared" si="55"/>
        <v>362</v>
      </c>
      <c r="C413" t="str">
        <f>IF(B412&lt;Utilisateur!$B$25, Quellstärke/(Volumen*Verlustrate)*(1-EXP(-Verlustrate*B413)),"")</f>
        <v/>
      </c>
      <c r="D413">
        <f>IF(B413&gt;Utilisateur!$B$25, Quellstärke/(Volumen*Verlustrate)*(1-EXP(-Verlustrate*Utilisateur!$B$25))  * EXP(-Verlustrate*(B413-Utilisateur!$B$25)), "")</f>
        <v>0.76582196305889993</v>
      </c>
      <c r="E413">
        <f t="shared" si="64"/>
        <v>0.76582196305889993</v>
      </c>
      <c r="F413">
        <f t="shared" si="56"/>
        <v>1568.0629863581</v>
      </c>
      <c r="G413">
        <f t="shared" si="57"/>
        <v>3136.1259727162001</v>
      </c>
      <c r="H413">
        <f t="shared" si="58"/>
        <v>9408.3779181485916</v>
      </c>
      <c r="I413">
        <f t="shared" si="62"/>
        <v>362</v>
      </c>
      <c r="J413">
        <f>IF(B412&lt;Utilisateur!$B$25, C413+C$32/(INTERZONALFLOW)*(1-EXP(-INTERZONALFLOW/NFVOL*B413)),D413)</f>
        <v>0.76582196305889993</v>
      </c>
      <c r="K413">
        <f t="shared" si="59"/>
        <v>1725.0376800050394</v>
      </c>
      <c r="L413">
        <f t="shared" si="60"/>
        <v>3450.0753600100788</v>
      </c>
      <c r="M413">
        <f t="shared" si="61"/>
        <v>10350.22608003023</v>
      </c>
      <c r="N413">
        <f t="shared" si="63"/>
        <v>362</v>
      </c>
    </row>
    <row r="414" spans="2:14" x14ac:dyDescent="0.2">
      <c r="B414">
        <f t="shared" si="55"/>
        <v>363</v>
      </c>
      <c r="C414" t="str">
        <f>IF(B413&lt;Utilisateur!$B$25, Quellstärke/(Volumen*Verlustrate)*(1-EXP(-Verlustrate*B414)),"")</f>
        <v/>
      </c>
      <c r="D414">
        <f>IF(B414&gt;Utilisateur!$B$25, Quellstärke/(Volumen*Verlustrate)*(1-EXP(-Verlustrate*Utilisateur!$B$25))  * EXP(-Verlustrate*(B414-Utilisateur!$B$25)), "")</f>
        <v>0.7452955281821193</v>
      </c>
      <c r="E414">
        <f t="shared" si="64"/>
        <v>0.7452955281821193</v>
      </c>
      <c r="F414">
        <f t="shared" si="56"/>
        <v>1568.0685760745614</v>
      </c>
      <c r="G414">
        <f t="shared" si="57"/>
        <v>3136.1371521491228</v>
      </c>
      <c r="H414">
        <f t="shared" si="58"/>
        <v>9408.4114564473603</v>
      </c>
      <c r="I414">
        <f t="shared" si="62"/>
        <v>363</v>
      </c>
      <c r="J414">
        <f>IF(B413&lt;Utilisateur!$B$25, C414+C$32/(INTERZONALFLOW)*(1-EXP(-INTERZONALFLOW/NFVOL*B414)),D414)</f>
        <v>0.7452955281821193</v>
      </c>
      <c r="K414">
        <f t="shared" si="59"/>
        <v>1725.0432697215008</v>
      </c>
      <c r="L414">
        <f t="shared" si="60"/>
        <v>3450.0865394430016</v>
      </c>
      <c r="M414">
        <f t="shared" si="61"/>
        <v>10350.259618328999</v>
      </c>
      <c r="N414">
        <f t="shared" si="63"/>
        <v>363</v>
      </c>
    </row>
    <row r="415" spans="2:14" x14ac:dyDescent="0.2">
      <c r="B415">
        <f t="shared" si="55"/>
        <v>364</v>
      </c>
      <c r="C415" t="str">
        <f>IF(B414&lt;Utilisateur!$B$25, Quellstärke/(Volumen*Verlustrate)*(1-EXP(-Verlustrate*B415)),"")</f>
        <v/>
      </c>
      <c r="D415">
        <f>IF(B415&gt;Utilisateur!$B$25, Quellstärke/(Volumen*Verlustrate)*(1-EXP(-Verlustrate*Utilisateur!$B$25))  * EXP(-Verlustrate*(B415-Utilisateur!$B$25)), "")</f>
        <v>0.72531926625554866</v>
      </c>
      <c r="E415">
        <f t="shared" si="64"/>
        <v>0.72531926625554866</v>
      </c>
      <c r="F415">
        <f t="shared" si="56"/>
        <v>1568.0740159690583</v>
      </c>
      <c r="G415">
        <f t="shared" si="57"/>
        <v>3136.1480319381167</v>
      </c>
      <c r="H415">
        <f t="shared" si="58"/>
        <v>9408.4440958143423</v>
      </c>
      <c r="I415">
        <f t="shared" si="62"/>
        <v>364</v>
      </c>
      <c r="J415">
        <f>IF(B414&lt;Utilisateur!$B$25, C415+C$32/(INTERZONALFLOW)*(1-EXP(-INTERZONALFLOW/NFVOL*B415)),D415)</f>
        <v>0.72531926625554866</v>
      </c>
      <c r="K415">
        <f t="shared" si="59"/>
        <v>1725.0487096159977</v>
      </c>
      <c r="L415">
        <f t="shared" si="60"/>
        <v>3450.0974192319954</v>
      </c>
      <c r="M415">
        <f t="shared" si="61"/>
        <v>10350.292257695981</v>
      </c>
      <c r="N415">
        <f t="shared" si="63"/>
        <v>364</v>
      </c>
    </row>
    <row r="416" spans="2:14" x14ac:dyDescent="0.2">
      <c r="B416">
        <f t="shared" si="55"/>
        <v>365</v>
      </c>
      <c r="C416" t="str">
        <f>IF(B415&lt;Utilisateur!$B$25, Quellstärke/(Volumen*Verlustrate)*(1-EXP(-Verlustrate*B416)),"")</f>
        <v/>
      </c>
      <c r="D416">
        <f>IF(B416&gt;Utilisateur!$B$25, Quellstärke/(Volumen*Verlustrate)*(1-EXP(-Verlustrate*Utilisateur!$B$25))  * EXP(-Verlustrate*(B416-Utilisateur!$B$25)), "")</f>
        <v>0.70587843091543745</v>
      </c>
      <c r="E416">
        <f t="shared" si="64"/>
        <v>0.70587843091543745</v>
      </c>
      <c r="F416">
        <f t="shared" si="56"/>
        <v>1568.0793100572903</v>
      </c>
      <c r="G416">
        <f t="shared" si="57"/>
        <v>3136.1586201145806</v>
      </c>
      <c r="H416">
        <f t="shared" si="58"/>
        <v>9408.4758603437331</v>
      </c>
      <c r="I416">
        <f t="shared" si="62"/>
        <v>365</v>
      </c>
      <c r="J416">
        <f>IF(B415&lt;Utilisateur!$B$25, C416+C$32/(INTERZONALFLOW)*(1-EXP(-INTERZONALFLOW/NFVOL*B416)),D416)</f>
        <v>0.70587843091543745</v>
      </c>
      <c r="K416">
        <f t="shared" si="59"/>
        <v>1725.0540037042297</v>
      </c>
      <c r="L416">
        <f t="shared" si="60"/>
        <v>3450.1080074084593</v>
      </c>
      <c r="M416">
        <f t="shared" si="61"/>
        <v>10350.324022225372</v>
      </c>
      <c r="N416">
        <f t="shared" si="63"/>
        <v>365</v>
      </c>
    </row>
    <row r="417" spans="2:14" x14ac:dyDescent="0.2">
      <c r="B417">
        <f t="shared" si="55"/>
        <v>366</v>
      </c>
      <c r="C417" t="str">
        <f>IF(B416&lt;Utilisateur!$B$25, Quellstärke/(Volumen*Verlustrate)*(1-EXP(-Verlustrate*B417)),"")</f>
        <v/>
      </c>
      <c r="D417">
        <f>IF(B417&gt;Utilisateur!$B$25, Quellstärke/(Volumen*Verlustrate)*(1-EXP(-Verlustrate*Utilisateur!$B$25))  * EXP(-Verlustrate*(B417-Utilisateur!$B$25)), "")</f>
        <v>0.68695867104692299</v>
      </c>
      <c r="E417">
        <f t="shared" si="64"/>
        <v>0.68695867104692299</v>
      </c>
      <c r="F417">
        <f t="shared" si="56"/>
        <v>1568.0844622473232</v>
      </c>
      <c r="G417">
        <f t="shared" si="57"/>
        <v>3136.1689244946465</v>
      </c>
      <c r="H417">
        <f t="shared" si="58"/>
        <v>9408.5067734839304</v>
      </c>
      <c r="I417">
        <f t="shared" si="62"/>
        <v>366</v>
      </c>
      <c r="J417">
        <f>IF(B416&lt;Utilisateur!$B$25, C417+C$32/(INTERZONALFLOW)*(1-EXP(-INTERZONALFLOW/NFVOL*B417)),D417)</f>
        <v>0.68695867104692299</v>
      </c>
      <c r="K417">
        <f t="shared" si="59"/>
        <v>1725.0591558942626</v>
      </c>
      <c r="L417">
        <f t="shared" si="60"/>
        <v>3450.1183117885253</v>
      </c>
      <c r="M417">
        <f t="shared" si="61"/>
        <v>10350.354935365569</v>
      </c>
      <c r="N417">
        <f t="shared" si="63"/>
        <v>366</v>
      </c>
    </row>
    <row r="418" spans="2:14" x14ac:dyDescent="0.2">
      <c r="B418">
        <f t="shared" si="55"/>
        <v>367</v>
      </c>
      <c r="C418" t="str">
        <f>IF(B417&lt;Utilisateur!$B$25, Quellstärke/(Volumen*Verlustrate)*(1-EXP(-Verlustrate*B418)),"")</f>
        <v/>
      </c>
      <c r="D418">
        <f>IF(B418&gt;Utilisateur!$B$25, Quellstärke/(Volumen*Verlustrate)*(1-EXP(-Verlustrate*Utilisateur!$B$25))  * EXP(-Verlustrate*(B418-Utilisateur!$B$25)), "")</f>
        <v>0.66854602019010767</v>
      </c>
      <c r="E418">
        <f t="shared" si="64"/>
        <v>0.66854602019010767</v>
      </c>
      <c r="F418">
        <f t="shared" si="56"/>
        <v>1568.0894763424747</v>
      </c>
      <c r="G418">
        <f t="shared" si="57"/>
        <v>3136.1789526849493</v>
      </c>
      <c r="H418">
        <f t="shared" si="58"/>
        <v>9408.5368580548384</v>
      </c>
      <c r="I418">
        <f t="shared" si="62"/>
        <v>367</v>
      </c>
      <c r="J418">
        <f>IF(B417&lt;Utilisateur!$B$25, C418+C$32/(INTERZONALFLOW)*(1-EXP(-INTERZONALFLOW/NFVOL*B418)),D418)</f>
        <v>0.66854602019010767</v>
      </c>
      <c r="K418">
        <f t="shared" si="59"/>
        <v>1725.064169989414</v>
      </c>
      <c r="L418">
        <f t="shared" si="60"/>
        <v>3450.1283399788281</v>
      </c>
      <c r="M418">
        <f t="shared" si="61"/>
        <v>10350.385019936477</v>
      </c>
      <c r="N418">
        <f t="shared" si="63"/>
        <v>367</v>
      </c>
    </row>
    <row r="419" spans="2:14" x14ac:dyDescent="0.2">
      <c r="B419">
        <f t="shared" si="55"/>
        <v>368</v>
      </c>
      <c r="C419" t="str">
        <f>IF(B418&lt;Utilisateur!$B$25, Quellstärke/(Volumen*Verlustrate)*(1-EXP(-Verlustrate*B419)),"")</f>
        <v/>
      </c>
      <c r="D419">
        <f>IF(B419&gt;Utilisateur!$B$25, Quellstärke/(Volumen*Verlustrate)*(1-EXP(-Verlustrate*Utilisateur!$B$25))  * EXP(-Verlustrate*(B419-Utilisateur!$B$25)), "")</f>
        <v>0.65062688623010823</v>
      </c>
      <c r="E419">
        <f t="shared" si="64"/>
        <v>0.65062688623010823</v>
      </c>
      <c r="F419">
        <f t="shared" si="56"/>
        <v>1568.0943560441215</v>
      </c>
      <c r="G419">
        <f t="shared" si="57"/>
        <v>3136.1887120882429</v>
      </c>
      <c r="H419">
        <f t="shared" si="58"/>
        <v>9408.5661362647188</v>
      </c>
      <c r="I419">
        <f t="shared" si="62"/>
        <v>368</v>
      </c>
      <c r="J419">
        <f>IF(B418&lt;Utilisateur!$B$25, C419+C$32/(INTERZONALFLOW)*(1-EXP(-INTERZONALFLOW/NFVOL*B419)),D419)</f>
        <v>0.65062688623010823</v>
      </c>
      <c r="K419">
        <f t="shared" si="59"/>
        <v>1725.0690496910609</v>
      </c>
      <c r="L419">
        <f t="shared" si="60"/>
        <v>3450.1380993821217</v>
      </c>
      <c r="M419">
        <f t="shared" si="61"/>
        <v>10350.414298146357</v>
      </c>
      <c r="N419">
        <f t="shared" si="63"/>
        <v>368</v>
      </c>
    </row>
    <row r="420" spans="2:14" x14ac:dyDescent="0.2">
      <c r="B420">
        <f t="shared" si="55"/>
        <v>369</v>
      </c>
      <c r="C420" t="str">
        <f>IF(B419&lt;Utilisateur!$B$25, Quellstärke/(Volumen*Verlustrate)*(1-EXP(-Verlustrate*B420)),"")</f>
        <v/>
      </c>
      <c r="D420">
        <f>IF(B420&gt;Utilisateur!$B$25, Quellstärke/(Volumen*Verlustrate)*(1-EXP(-Verlustrate*Utilisateur!$B$25))  * EXP(-Verlustrate*(B420-Utilisateur!$B$25)), "")</f>
        <v>0.63318804136342255</v>
      </c>
      <c r="E420">
        <f t="shared" si="64"/>
        <v>0.63318804136342255</v>
      </c>
      <c r="F420">
        <f t="shared" si="56"/>
        <v>1568.0991049544316</v>
      </c>
      <c r="G420">
        <f t="shared" si="57"/>
        <v>3136.1982099088632</v>
      </c>
      <c r="H420">
        <f t="shared" si="58"/>
        <v>9408.59462972658</v>
      </c>
      <c r="I420">
        <f t="shared" si="62"/>
        <v>369</v>
      </c>
      <c r="J420">
        <f>IF(B419&lt;Utilisateur!$B$25, C420+C$32/(INTERZONALFLOW)*(1-EXP(-INTERZONALFLOW/NFVOL*B420)),D420)</f>
        <v>0.63318804136342255</v>
      </c>
      <c r="K420">
        <f t="shared" si="59"/>
        <v>1725.073798601371</v>
      </c>
      <c r="L420">
        <f t="shared" si="60"/>
        <v>3450.147597202742</v>
      </c>
      <c r="M420">
        <f t="shared" si="61"/>
        <v>10350.442791608219</v>
      </c>
      <c r="N420">
        <f t="shared" si="63"/>
        <v>369</v>
      </c>
    </row>
    <row r="421" spans="2:14" x14ac:dyDescent="0.2">
      <c r="B421">
        <f t="shared" si="55"/>
        <v>370</v>
      </c>
      <c r="C421" t="str">
        <f>IF(B420&lt;Utilisateur!$B$25, Quellstärke/(Volumen*Verlustrate)*(1-EXP(-Verlustrate*B421)),"")</f>
        <v/>
      </c>
      <c r="D421">
        <f>IF(B421&gt;Utilisateur!$B$25, Quellstärke/(Volumen*Verlustrate)*(1-EXP(-Verlustrate*Utilisateur!$B$25))  * EXP(-Verlustrate*(B421-Utilisateur!$B$25)), "")</f>
        <v>0.61621661233324976</v>
      </c>
      <c r="E421">
        <f t="shared" si="64"/>
        <v>0.61621661233324976</v>
      </c>
      <c r="F421">
        <f t="shared" si="56"/>
        <v>1568.1037265790242</v>
      </c>
      <c r="G421">
        <f t="shared" si="57"/>
        <v>3136.2074531580483</v>
      </c>
      <c r="H421">
        <f t="shared" si="58"/>
        <v>9408.622359474135</v>
      </c>
      <c r="I421">
        <f t="shared" si="62"/>
        <v>370</v>
      </c>
      <c r="J421">
        <f>IF(B420&lt;Utilisateur!$B$25, C421+C$32/(INTERZONALFLOW)*(1-EXP(-INTERZONALFLOW/NFVOL*B421)),D421)</f>
        <v>0.61621661233324976</v>
      </c>
      <c r="K421">
        <f t="shared" si="59"/>
        <v>1725.0784202259636</v>
      </c>
      <c r="L421">
        <f t="shared" si="60"/>
        <v>3450.1568404519271</v>
      </c>
      <c r="M421">
        <f t="shared" si="61"/>
        <v>10350.470521355774</v>
      </c>
      <c r="N421">
        <f t="shared" si="63"/>
        <v>370</v>
      </c>
    </row>
    <row r="422" spans="2:14" x14ac:dyDescent="0.2">
      <c r="B422">
        <f t="shared" si="55"/>
        <v>371</v>
      </c>
      <c r="C422" t="str">
        <f>IF(B421&lt;Utilisateur!$B$25, Quellstärke/(Volumen*Verlustrate)*(1-EXP(-Verlustrate*B422)),"")</f>
        <v/>
      </c>
      <c r="D422">
        <f>IF(B422&gt;Utilisateur!$B$25, Quellstärke/(Volumen*Verlustrate)*(1-EXP(-Verlustrate*Utilisateur!$B$25))  * EXP(-Verlustrate*(B422-Utilisateur!$B$25)), "")</f>
        <v>0.59970007092651567</v>
      </c>
      <c r="E422">
        <f t="shared" si="64"/>
        <v>0.59970007092651567</v>
      </c>
      <c r="F422">
        <f t="shared" si="56"/>
        <v>1568.1082243295562</v>
      </c>
      <c r="G422">
        <f t="shared" si="57"/>
        <v>3136.2164486591123</v>
      </c>
      <c r="H422">
        <f t="shared" si="58"/>
        <v>9408.6493459773264</v>
      </c>
      <c r="I422">
        <f t="shared" si="62"/>
        <v>371</v>
      </c>
      <c r="J422">
        <f>IF(B421&lt;Utilisateur!$B$25, C422+C$32/(INTERZONALFLOW)*(1-EXP(-INTERZONALFLOW/NFVOL*B422)),D422)</f>
        <v>0.59970007092651567</v>
      </c>
      <c r="K422">
        <f t="shared" si="59"/>
        <v>1725.0829179764955</v>
      </c>
      <c r="L422">
        <f t="shared" si="60"/>
        <v>3450.1658359529911</v>
      </c>
      <c r="M422">
        <f t="shared" si="61"/>
        <v>10350.497507858965</v>
      </c>
      <c r="N422">
        <f t="shared" si="63"/>
        <v>371</v>
      </c>
    </row>
    <row r="423" spans="2:14" x14ac:dyDescent="0.2">
      <c r="B423">
        <f t="shared" si="55"/>
        <v>372</v>
      </c>
      <c r="C423" t="str">
        <f>IF(B422&lt;Utilisateur!$B$25, Quellstärke/(Volumen*Verlustrate)*(1-EXP(-Verlustrate*B423)),"")</f>
        <v/>
      </c>
      <c r="D423">
        <f>IF(B423&gt;Utilisateur!$B$25, Quellstärke/(Volumen*Verlustrate)*(1-EXP(-Verlustrate*Utilisateur!$B$25))  * EXP(-Verlustrate*(B423-Utilisateur!$B$25)), "")</f>
        <v>0.58362622472562486</v>
      </c>
      <c r="E423">
        <f t="shared" si="64"/>
        <v>0.58362622472562486</v>
      </c>
      <c r="F423">
        <f t="shared" si="56"/>
        <v>1568.1126015262416</v>
      </c>
      <c r="G423">
        <f t="shared" si="57"/>
        <v>3136.2252030524833</v>
      </c>
      <c r="H423">
        <f t="shared" si="58"/>
        <v>9408.6756091574389</v>
      </c>
      <c r="I423">
        <f t="shared" si="62"/>
        <v>372</v>
      </c>
      <c r="J423">
        <f>IF(B422&lt;Utilisateur!$B$25, C423+C$32/(INTERZONALFLOW)*(1-EXP(-INTERZONALFLOW/NFVOL*B423)),D423)</f>
        <v>0.58362622472562486</v>
      </c>
      <c r="K423">
        <f t="shared" si="59"/>
        <v>1725.087295173181</v>
      </c>
      <c r="L423">
        <f t="shared" si="60"/>
        <v>3450.174590346362</v>
      </c>
      <c r="M423">
        <f t="shared" si="61"/>
        <v>10350.523771039077</v>
      </c>
      <c r="N423">
        <f t="shared" si="63"/>
        <v>372</v>
      </c>
    </row>
    <row r="424" spans="2:14" x14ac:dyDescent="0.2">
      <c r="B424">
        <f t="shared" si="55"/>
        <v>373</v>
      </c>
      <c r="C424" t="str">
        <f>IF(B423&lt;Utilisateur!$B$25, Quellstärke/(Volumen*Verlustrate)*(1-EXP(-Verlustrate*B424)),"")</f>
        <v/>
      </c>
      <c r="D424">
        <f>IF(B424&gt;Utilisateur!$B$25, Quellstärke/(Volumen*Verlustrate)*(1-EXP(-Verlustrate*Utilisateur!$B$25))  * EXP(-Verlustrate*(B424-Utilisateur!$B$25)), "")</f>
        <v>0.56798320810807912</v>
      </c>
      <c r="E424">
        <f t="shared" si="64"/>
        <v>0.56798320810807912</v>
      </c>
      <c r="F424">
        <f t="shared" si="56"/>
        <v>1568.1168614003025</v>
      </c>
      <c r="G424">
        <f t="shared" si="57"/>
        <v>3136.2337228006049</v>
      </c>
      <c r="H424">
        <f t="shared" si="58"/>
        <v>9408.7011684018034</v>
      </c>
      <c r="I424">
        <f t="shared" si="62"/>
        <v>373</v>
      </c>
      <c r="J424">
        <f>IF(B423&lt;Utilisateur!$B$25, C424+C$32/(INTERZONALFLOW)*(1-EXP(-INTERZONALFLOW/NFVOL*B424)),D424)</f>
        <v>0.56798320810807912</v>
      </c>
      <c r="K424">
        <f t="shared" si="59"/>
        <v>1725.0915550472419</v>
      </c>
      <c r="L424">
        <f t="shared" si="60"/>
        <v>3450.1831100944837</v>
      </c>
      <c r="M424">
        <f t="shared" si="61"/>
        <v>10350.549330283442</v>
      </c>
      <c r="N424">
        <f t="shared" si="63"/>
        <v>373</v>
      </c>
    </row>
    <row r="425" spans="2:14" x14ac:dyDescent="0.2">
      <c r="B425">
        <f t="shared" si="55"/>
        <v>374</v>
      </c>
      <c r="C425" t="str">
        <f>IF(B424&lt;Utilisateur!$B$25, Quellstärke/(Volumen*Verlustrate)*(1-EXP(-Verlustrate*B425)),"")</f>
        <v/>
      </c>
      <c r="D425">
        <f>IF(B425&gt;Utilisateur!$B$25, Quellstärke/(Volumen*Verlustrate)*(1-EXP(-Verlustrate*Utilisateur!$B$25))  * EXP(-Verlustrate*(B425-Utilisateur!$B$25)), "")</f>
        <v>0.55275947348734888</v>
      </c>
      <c r="E425">
        <f t="shared" si="64"/>
        <v>0.55275947348734888</v>
      </c>
      <c r="F425">
        <f t="shared" si="56"/>
        <v>1568.1210070963537</v>
      </c>
      <c r="G425">
        <f t="shared" si="57"/>
        <v>3136.2420141927073</v>
      </c>
      <c r="H425">
        <f t="shared" si="58"/>
        <v>9408.7260425781096</v>
      </c>
      <c r="I425">
        <f t="shared" si="62"/>
        <v>374</v>
      </c>
      <c r="J425">
        <f>IF(B424&lt;Utilisateur!$B$25, C425+C$32/(INTERZONALFLOW)*(1-EXP(-INTERZONALFLOW/NFVOL*B425)),D425)</f>
        <v>0.55275947348734888</v>
      </c>
      <c r="K425">
        <f t="shared" si="59"/>
        <v>1725.095700743293</v>
      </c>
      <c r="L425">
        <f t="shared" si="60"/>
        <v>3450.1914014865861</v>
      </c>
      <c r="M425">
        <f t="shared" si="61"/>
        <v>10350.574204459748</v>
      </c>
      <c r="N425">
        <f t="shared" si="63"/>
        <v>374</v>
      </c>
    </row>
    <row r="426" spans="2:14" x14ac:dyDescent="0.2">
      <c r="B426">
        <f t="shared" si="55"/>
        <v>375</v>
      </c>
      <c r="C426" t="str">
        <f>IF(B425&lt;Utilisateur!$B$25, Quellstärke/(Volumen*Verlustrate)*(1-EXP(-Verlustrate*B426)),"")</f>
        <v/>
      </c>
      <c r="D426">
        <f>IF(B426&gt;Utilisateur!$B$25, Quellstärke/(Volumen*Verlustrate)*(1-EXP(-Verlustrate*Utilisateur!$B$25))  * EXP(-Verlustrate*(B426-Utilisateur!$B$25)), "")</f>
        <v>0.53794378278850663</v>
      </c>
      <c r="E426">
        <f t="shared" si="64"/>
        <v>0.53794378278850663</v>
      </c>
      <c r="F426">
        <f t="shared" si="56"/>
        <v>1568.1250416747246</v>
      </c>
      <c r="G426">
        <f t="shared" si="57"/>
        <v>3136.2500833494491</v>
      </c>
      <c r="H426">
        <f t="shared" si="58"/>
        <v>9408.7502500483351</v>
      </c>
      <c r="I426">
        <f t="shared" si="62"/>
        <v>375</v>
      </c>
      <c r="J426">
        <f>IF(B425&lt;Utilisateur!$B$25, C426+C$32/(INTERZONALFLOW)*(1-EXP(-INTERZONALFLOW/NFVOL*B426)),D426)</f>
        <v>0.53794378278850663</v>
      </c>
      <c r="K426">
        <f t="shared" si="59"/>
        <v>1725.099735321664</v>
      </c>
      <c r="L426">
        <f t="shared" si="60"/>
        <v>3450.1994706433279</v>
      </c>
      <c r="M426">
        <f t="shared" si="61"/>
        <v>10350.598411929974</v>
      </c>
      <c r="N426">
        <f t="shared" si="63"/>
        <v>375</v>
      </c>
    </row>
    <row r="427" spans="2:14" x14ac:dyDescent="0.2">
      <c r="B427">
        <f t="shared" si="55"/>
        <v>376</v>
      </c>
      <c r="C427" t="str">
        <f>IF(B426&lt;Utilisateur!$B$25, Quellstärke/(Volumen*Verlustrate)*(1-EXP(-Verlustrate*B427)),"")</f>
        <v/>
      </c>
      <c r="D427">
        <f>IF(B427&gt;Utilisateur!$B$25, Quellstärke/(Volumen*Verlustrate)*(1-EXP(-Verlustrate*Utilisateur!$B$25))  * EXP(-Verlustrate*(B427-Utilisateur!$B$25)), "")</f>
        <v>0.52352519915234097</v>
      </c>
      <c r="E427">
        <f t="shared" si="64"/>
        <v>0.52352519915234097</v>
      </c>
      <c r="F427">
        <f t="shared" si="56"/>
        <v>1568.1289681137182</v>
      </c>
      <c r="G427">
        <f t="shared" si="57"/>
        <v>3136.2579362274364</v>
      </c>
      <c r="H427">
        <f t="shared" si="58"/>
        <v>9408.7738086822974</v>
      </c>
      <c r="I427">
        <f t="shared" si="62"/>
        <v>376</v>
      </c>
      <c r="J427">
        <f>IF(B426&lt;Utilisateur!$B$25, C427+C$32/(INTERZONALFLOW)*(1-EXP(-INTERZONALFLOW/NFVOL*B427)),D427)</f>
        <v>0.52352519915234097</v>
      </c>
      <c r="K427">
        <f t="shared" si="59"/>
        <v>1725.1036617606576</v>
      </c>
      <c r="L427">
        <f t="shared" si="60"/>
        <v>3450.2073235213152</v>
      </c>
      <c r="M427">
        <f t="shared" si="61"/>
        <v>10350.621970563936</v>
      </c>
      <c r="N427">
        <f t="shared" si="63"/>
        <v>376</v>
      </c>
    </row>
    <row r="428" spans="2:14" x14ac:dyDescent="0.2">
      <c r="B428">
        <f t="shared" si="55"/>
        <v>377</v>
      </c>
      <c r="C428" t="str">
        <f>IF(B427&lt;Utilisateur!$B$25, Quellstärke/(Volumen*Verlustrate)*(1-EXP(-Verlustrate*B428)),"")</f>
        <v/>
      </c>
      <c r="D428">
        <f>IF(B428&gt;Utilisateur!$B$25, Quellstärke/(Volumen*Verlustrate)*(1-EXP(-Verlustrate*Utilisateur!$B$25))  * EXP(-Verlustrate*(B428-Utilisateur!$B$25)), "")</f>
        <v>0.5094930788618357</v>
      </c>
      <c r="E428">
        <f t="shared" si="64"/>
        <v>0.5094930788618357</v>
      </c>
      <c r="F428">
        <f t="shared" si="56"/>
        <v>1568.1327893118096</v>
      </c>
      <c r="G428">
        <f t="shared" si="57"/>
        <v>3136.2655786236191</v>
      </c>
      <c r="H428">
        <f t="shared" si="58"/>
        <v>9408.7967358708465</v>
      </c>
      <c r="I428">
        <f t="shared" si="62"/>
        <v>377</v>
      </c>
      <c r="J428">
        <f>IF(B427&lt;Utilisateur!$B$25, C428+C$32/(INTERZONALFLOW)*(1-EXP(-INTERZONALFLOW/NFVOL*B428)),D428)</f>
        <v>0.5094930788618357</v>
      </c>
      <c r="K428">
        <f t="shared" si="59"/>
        <v>1725.107482958749</v>
      </c>
      <c r="L428">
        <f t="shared" si="60"/>
        <v>3450.2149659174979</v>
      </c>
      <c r="M428">
        <f t="shared" si="61"/>
        <v>10350.644897752485</v>
      </c>
      <c r="N428">
        <f t="shared" si="63"/>
        <v>377</v>
      </c>
    </row>
    <row r="429" spans="2:14" x14ac:dyDescent="0.2">
      <c r="B429">
        <f t="shared" si="55"/>
        <v>378</v>
      </c>
      <c r="C429" t="str">
        <f>IF(B428&lt;Utilisateur!$B$25, Quellstärke/(Volumen*Verlustrate)*(1-EXP(-Verlustrate*B429)),"")</f>
        <v/>
      </c>
      <c r="D429">
        <f>IF(B429&gt;Utilisateur!$B$25, Quellstärke/(Volumen*Verlustrate)*(1-EXP(-Verlustrate*Utilisateur!$B$25))  * EXP(-Verlustrate*(B429-Utilisateur!$B$25)), "")</f>
        <v>0.49583706348502998</v>
      </c>
      <c r="E429">
        <f t="shared" si="64"/>
        <v>0.49583706348502998</v>
      </c>
      <c r="F429">
        <f t="shared" si="56"/>
        <v>1568.1365080897858</v>
      </c>
      <c r="G429">
        <f t="shared" si="57"/>
        <v>3136.2730161795716</v>
      </c>
      <c r="H429">
        <f t="shared" si="58"/>
        <v>9408.819048538704</v>
      </c>
      <c r="I429">
        <f t="shared" si="62"/>
        <v>378</v>
      </c>
      <c r="J429">
        <f>IF(B428&lt;Utilisateur!$B$25, C429+C$32/(INTERZONALFLOW)*(1-EXP(-INTERZONALFLOW/NFVOL*B429)),D429)</f>
        <v>0.49583706348502998</v>
      </c>
      <c r="K429">
        <f t="shared" si="59"/>
        <v>1725.1112017367252</v>
      </c>
      <c r="L429">
        <f t="shared" si="60"/>
        <v>3450.2224034734504</v>
      </c>
      <c r="M429">
        <f t="shared" si="61"/>
        <v>10350.667210420343</v>
      </c>
      <c r="N429">
        <f t="shared" si="63"/>
        <v>378</v>
      </c>
    </row>
    <row r="430" spans="2:14" x14ac:dyDescent="0.2">
      <c r="B430">
        <f t="shared" si="55"/>
        <v>379</v>
      </c>
      <c r="C430" t="str">
        <f>IF(B429&lt;Utilisateur!$B$25, Quellstärke/(Volumen*Verlustrate)*(1-EXP(-Verlustrate*B430)),"")</f>
        <v/>
      </c>
      <c r="D430">
        <f>IF(B430&gt;Utilisateur!$B$25, Quellstärke/(Volumen*Verlustrate)*(1-EXP(-Verlustrate*Utilisateur!$B$25))  * EXP(-Verlustrate*(B430-Utilisateur!$B$25)), "")</f>
        <v>0.48254707222849019</v>
      </c>
      <c r="E430">
        <f t="shared" si="64"/>
        <v>0.48254707222849019</v>
      </c>
      <c r="F430">
        <f t="shared" si="56"/>
        <v>1568.1401271928275</v>
      </c>
      <c r="G430">
        <f t="shared" si="57"/>
        <v>3136.2802543856551</v>
      </c>
      <c r="H430">
        <f t="shared" si="58"/>
        <v>9408.8407631569535</v>
      </c>
      <c r="I430">
        <f t="shared" si="62"/>
        <v>379</v>
      </c>
      <c r="J430">
        <f>IF(B429&lt;Utilisateur!$B$25, C430+C$32/(INTERZONALFLOW)*(1-EXP(-INTERZONALFLOW/NFVOL*B430)),D430)</f>
        <v>0.48254707222849019</v>
      </c>
      <c r="K430">
        <f t="shared" si="59"/>
        <v>1725.1148208397669</v>
      </c>
      <c r="L430">
        <f t="shared" si="60"/>
        <v>3450.2296416795339</v>
      </c>
      <c r="M430">
        <f t="shared" si="61"/>
        <v>10350.688925038592</v>
      </c>
      <c r="N430">
        <f t="shared" si="63"/>
        <v>379</v>
      </c>
    </row>
    <row r="431" spans="2:14" x14ac:dyDescent="0.2">
      <c r="B431">
        <f t="shared" si="55"/>
        <v>380</v>
      </c>
      <c r="C431" t="str">
        <f>IF(B430&lt;Utilisateur!$B$25, Quellstärke/(Volumen*Verlustrate)*(1-EXP(-Verlustrate*B431)),"")</f>
        <v/>
      </c>
      <c r="D431">
        <f>IF(B431&gt;Utilisateur!$B$25, Quellstärke/(Volumen*Verlustrate)*(1-EXP(-Verlustrate*Utilisateur!$B$25))  * EXP(-Verlustrate*(B431-Utilisateur!$B$25)), "")</f>
        <v>0.46961329449571776</v>
      </c>
      <c r="E431">
        <f t="shared" si="64"/>
        <v>0.46961329449571776</v>
      </c>
      <c r="F431">
        <f t="shared" si="56"/>
        <v>1568.1436492925363</v>
      </c>
      <c r="G431">
        <f t="shared" si="57"/>
        <v>3136.2872985850727</v>
      </c>
      <c r="H431">
        <f t="shared" si="58"/>
        <v>9408.8618957552062</v>
      </c>
      <c r="I431">
        <f t="shared" si="62"/>
        <v>380</v>
      </c>
      <c r="J431">
        <f>IF(B430&lt;Utilisateur!$B$25, C431+C$32/(INTERZONALFLOW)*(1-EXP(-INTERZONALFLOW/NFVOL*B431)),D431)</f>
        <v>0.46961329449571776</v>
      </c>
      <c r="K431">
        <f t="shared" si="59"/>
        <v>1725.1183429394757</v>
      </c>
      <c r="L431">
        <f t="shared" si="60"/>
        <v>3450.2366858789514</v>
      </c>
      <c r="M431">
        <f t="shared" si="61"/>
        <v>10350.710057636845</v>
      </c>
      <c r="N431">
        <f t="shared" si="63"/>
        <v>380</v>
      </c>
    </row>
    <row r="432" spans="2:14" x14ac:dyDescent="0.2">
      <c r="B432">
        <f t="shared" si="55"/>
        <v>381</v>
      </c>
      <c r="C432" t="str">
        <f>IF(B431&lt;Utilisateur!$B$25, Quellstärke/(Volumen*Verlustrate)*(1-EXP(-Verlustrate*B432)),"")</f>
        <v/>
      </c>
      <c r="D432">
        <f>IF(B432&gt;Utilisateur!$B$25, Quellstärke/(Volumen*Verlustrate)*(1-EXP(-Verlustrate*Utilisateur!$B$25))  * EXP(-Verlustrate*(B432-Utilisateur!$B$25)), "")</f>
        <v>0.45702618264502942</v>
      </c>
      <c r="E432">
        <f t="shared" si="64"/>
        <v>0.45702618264502942</v>
      </c>
      <c r="F432">
        <f t="shared" si="56"/>
        <v>1568.1470769889061</v>
      </c>
      <c r="G432">
        <f t="shared" si="57"/>
        <v>3136.2941539778121</v>
      </c>
      <c r="H432">
        <f t="shared" si="58"/>
        <v>9408.8824619334246</v>
      </c>
      <c r="I432">
        <f t="shared" si="62"/>
        <v>381</v>
      </c>
      <c r="J432">
        <f>IF(B431&lt;Utilisateur!$B$25, C432+C$32/(INTERZONALFLOW)*(1-EXP(-INTERZONALFLOW/NFVOL*B432)),D432)</f>
        <v>0.45702618264502942</v>
      </c>
      <c r="K432">
        <f t="shared" si="59"/>
        <v>1725.1217706358455</v>
      </c>
      <c r="L432">
        <f t="shared" si="60"/>
        <v>3450.2435412716909</v>
      </c>
      <c r="M432">
        <f t="shared" si="61"/>
        <v>10350.730623815063</v>
      </c>
      <c r="N432">
        <f t="shared" si="63"/>
        <v>381</v>
      </c>
    </row>
    <row r="433" spans="2:14" x14ac:dyDescent="0.2">
      <c r="B433">
        <f t="shared" si="55"/>
        <v>382</v>
      </c>
      <c r="C433" t="str">
        <f>IF(B432&lt;Utilisateur!$B$25, Quellstärke/(Volumen*Verlustrate)*(1-EXP(-Verlustrate*B433)),"")</f>
        <v/>
      </c>
      <c r="D433">
        <f>IF(B433&gt;Utilisateur!$B$25, Quellstärke/(Volumen*Verlustrate)*(1-EXP(-Verlustrate*Utilisateur!$B$25))  * EXP(-Verlustrate*(B433-Utilisateur!$B$25)), "")</f>
        <v>0.4447764449415349</v>
      </c>
      <c r="E433">
        <f t="shared" si="64"/>
        <v>0.4447764449415349</v>
      </c>
      <c r="F433">
        <f t="shared" si="56"/>
        <v>1568.1504128122431</v>
      </c>
      <c r="G433">
        <f t="shared" si="57"/>
        <v>3136.3008256244862</v>
      </c>
      <c r="H433">
        <f t="shared" si="58"/>
        <v>9408.9024768734471</v>
      </c>
      <c r="I433">
        <f t="shared" si="62"/>
        <v>382</v>
      </c>
      <c r="J433">
        <f>IF(B432&lt;Utilisateur!$B$25, C433+C$32/(INTERZONALFLOW)*(1-EXP(-INTERZONALFLOW/NFVOL*B433)),D433)</f>
        <v>0.4447764449415349</v>
      </c>
      <c r="K433">
        <f t="shared" si="59"/>
        <v>1725.1251064591825</v>
      </c>
      <c r="L433">
        <f t="shared" si="60"/>
        <v>3450.2502129183649</v>
      </c>
      <c r="M433">
        <f t="shared" si="61"/>
        <v>10350.750638755086</v>
      </c>
      <c r="N433">
        <f t="shared" si="63"/>
        <v>382</v>
      </c>
    </row>
    <row r="434" spans="2:14" x14ac:dyDescent="0.2">
      <c r="B434">
        <f t="shared" si="55"/>
        <v>383</v>
      </c>
      <c r="C434" t="str">
        <f>IF(B433&lt;Utilisateur!$B$25, Quellstärke/(Volumen*Verlustrate)*(1-EXP(-Verlustrate*B434)),"")</f>
        <v/>
      </c>
      <c r="D434">
        <f>IF(B434&gt;Utilisateur!$B$25, Quellstärke/(Volumen*Verlustrate)*(1-EXP(-Verlustrate*Utilisateur!$B$25))  * EXP(-Verlustrate*(B434-Utilisateur!$B$25)), "")</f>
        <v>0.43285503869803749</v>
      </c>
      <c r="E434">
        <f t="shared" si="64"/>
        <v>0.43285503869803749</v>
      </c>
      <c r="F434">
        <f t="shared" si="56"/>
        <v>1568.1536592250334</v>
      </c>
      <c r="G434">
        <f t="shared" si="57"/>
        <v>3136.3073184500668</v>
      </c>
      <c r="H434">
        <f t="shared" si="58"/>
        <v>9408.921955350188</v>
      </c>
      <c r="I434">
        <f t="shared" si="62"/>
        <v>383</v>
      </c>
      <c r="J434">
        <f>IF(B433&lt;Utilisateur!$B$25, C434+C$32/(INTERZONALFLOW)*(1-EXP(-INTERZONALFLOW/NFVOL*B434)),D434)</f>
        <v>0.43285503869803749</v>
      </c>
      <c r="K434">
        <f t="shared" si="59"/>
        <v>1725.1283528719728</v>
      </c>
      <c r="L434">
        <f t="shared" si="60"/>
        <v>3450.2567057439455</v>
      </c>
      <c r="M434">
        <f t="shared" si="61"/>
        <v>10350.770117231827</v>
      </c>
      <c r="N434">
        <f t="shared" si="63"/>
        <v>383</v>
      </c>
    </row>
    <row r="435" spans="2:14" x14ac:dyDescent="0.2">
      <c r="B435">
        <f t="shared" si="55"/>
        <v>384</v>
      </c>
      <c r="C435" t="str">
        <f>IF(B434&lt;Utilisateur!$B$25, Quellstärke/(Volumen*Verlustrate)*(1-EXP(-Verlustrate*B435)),"")</f>
        <v/>
      </c>
      <c r="D435">
        <f>IF(B435&gt;Utilisateur!$B$25, Quellstärke/(Volumen*Verlustrate)*(1-EXP(-Verlustrate*Utilisateur!$B$25))  * EXP(-Verlustrate*(B435-Utilisateur!$B$25)), "")</f>
        <v>0.42125316359976711</v>
      </c>
      <c r="E435">
        <f t="shared" si="64"/>
        <v>0.42125316359976711</v>
      </c>
      <c r="F435">
        <f t="shared" si="56"/>
        <v>1568.1568186237603</v>
      </c>
      <c r="G435">
        <f t="shared" si="57"/>
        <v>3136.3136372475205</v>
      </c>
      <c r="H435">
        <f t="shared" si="58"/>
        <v>9408.9409117425494</v>
      </c>
      <c r="I435">
        <f t="shared" si="62"/>
        <v>384</v>
      </c>
      <c r="J435">
        <f>IF(B434&lt;Utilisateur!$B$25, C435+C$32/(INTERZONALFLOW)*(1-EXP(-INTERZONALFLOW/NFVOL*B435)),D435)</f>
        <v>0.42125316359976711</v>
      </c>
      <c r="K435">
        <f t="shared" si="59"/>
        <v>1725.1315122706997</v>
      </c>
      <c r="L435">
        <f t="shared" si="60"/>
        <v>3450.2630245413993</v>
      </c>
      <c r="M435">
        <f t="shared" si="61"/>
        <v>10350.789073624188</v>
      </c>
      <c r="N435">
        <f t="shared" si="63"/>
        <v>384</v>
      </c>
    </row>
    <row r="436" spans="2:14" x14ac:dyDescent="0.2">
      <c r="B436">
        <f t="shared" si="55"/>
        <v>385</v>
      </c>
      <c r="C436" t="str">
        <f>IF(B435&lt;Utilisateur!$B$25, Quellstärke/(Volumen*Verlustrate)*(1-EXP(-Verlustrate*B436)),"")</f>
        <v/>
      </c>
      <c r="D436">
        <f>IF(B436&gt;Utilisateur!$B$25, Quellstärke/(Volumen*Verlustrate)*(1-EXP(-Verlustrate*Utilisateur!$B$25))  * EXP(-Verlustrate*(B436-Utilisateur!$B$25)), "")</f>
        <v>0.40996225520804364</v>
      </c>
      <c r="E436">
        <f t="shared" si="64"/>
        <v>0.40996225520804364</v>
      </c>
      <c r="F436">
        <f t="shared" si="56"/>
        <v>1568.1598933406744</v>
      </c>
      <c r="G436">
        <f t="shared" si="57"/>
        <v>3136.3197866813489</v>
      </c>
      <c r="H436">
        <f t="shared" si="58"/>
        <v>9408.959360044033</v>
      </c>
      <c r="I436">
        <f t="shared" si="62"/>
        <v>385</v>
      </c>
      <c r="J436">
        <f>IF(B435&lt;Utilisateur!$B$25, C436+C$32/(INTERZONALFLOW)*(1-EXP(-INTERZONALFLOW/NFVOL*B436)),D436)</f>
        <v>0.40996225520804364</v>
      </c>
      <c r="K436">
        <f t="shared" si="59"/>
        <v>1725.1345869876138</v>
      </c>
      <c r="L436">
        <f t="shared" si="60"/>
        <v>3450.2691739752277</v>
      </c>
      <c r="M436">
        <f t="shared" si="61"/>
        <v>10350.807521925672</v>
      </c>
      <c r="N436">
        <f t="shared" si="63"/>
        <v>385</v>
      </c>
    </row>
    <row r="437" spans="2:14" x14ac:dyDescent="0.2">
      <c r="B437">
        <f t="shared" ref="B437:B500" si="65">B436+1</f>
        <v>386</v>
      </c>
      <c r="C437" t="str">
        <f>IF(B436&lt;Utilisateur!$B$25, Quellstärke/(Volumen*Verlustrate)*(1-EXP(-Verlustrate*B437)),"")</f>
        <v/>
      </c>
      <c r="D437">
        <f>IF(B437&gt;Utilisateur!$B$25, Quellstärke/(Volumen*Verlustrate)*(1-EXP(-Verlustrate*Utilisateur!$B$25))  * EXP(-Verlustrate*(B437-Utilisateur!$B$25)), "")</f>
        <v>0.39897397863805084</v>
      </c>
      <c r="E437">
        <f t="shared" si="64"/>
        <v>0.39897397863805084</v>
      </c>
      <c r="F437">
        <f t="shared" ref="F437:F500" si="66">$E437*$E$25+F436</f>
        <v>1568.1628856455143</v>
      </c>
      <c r="G437">
        <f t="shared" ref="G437:G500" si="67">$E437*$E$26+G436</f>
        <v>3136.3257712910286</v>
      </c>
      <c r="H437">
        <f t="shared" ref="H437:H500" si="68">$E437*$E$27+H436</f>
        <v>9408.9773138730725</v>
      </c>
      <c r="I437">
        <f t="shared" si="62"/>
        <v>386</v>
      </c>
      <c r="J437">
        <f>IF(B436&lt;Utilisateur!$B$25, C437+C$32/(INTERZONALFLOW)*(1-EXP(-INTERZONALFLOW/NFVOL*B437)),D437)</f>
        <v>0.39897397863805084</v>
      </c>
      <c r="K437">
        <f t="shared" ref="K437:K500" si="69">$J437*$E$25+K436</f>
        <v>1725.1375792924537</v>
      </c>
      <c r="L437">
        <f t="shared" ref="L437:L500" si="70">$J437*$E$26+L436</f>
        <v>3450.2751585849073</v>
      </c>
      <c r="M437">
        <f t="shared" ref="M437:M500" si="71">$J437*$E$27+M436</f>
        <v>10350.825475754711</v>
      </c>
      <c r="N437">
        <f t="shared" si="63"/>
        <v>386</v>
      </c>
    </row>
    <row r="438" spans="2:14" x14ac:dyDescent="0.2">
      <c r="B438">
        <f t="shared" si="65"/>
        <v>387</v>
      </c>
      <c r="C438" t="str">
        <f>IF(B437&lt;Utilisateur!$B$25, Quellstärke/(Volumen*Verlustrate)*(1-EXP(-Verlustrate*B438)),"")</f>
        <v/>
      </c>
      <c r="D438">
        <f>IF(B438&gt;Utilisateur!$B$25, Quellstärke/(Volumen*Verlustrate)*(1-EXP(-Verlustrate*Utilisateur!$B$25))  * EXP(-Verlustrate*(B438-Utilisateur!$B$25)), "")</f>
        <v>0.38828022240607712</v>
      </c>
      <c r="E438">
        <f t="shared" si="64"/>
        <v>0.38828022240607712</v>
      </c>
      <c r="F438">
        <f t="shared" si="66"/>
        <v>1568.1657977471823</v>
      </c>
      <c r="G438">
        <f t="shared" si="67"/>
        <v>3136.3315954943646</v>
      </c>
      <c r="H438">
        <f t="shared" si="68"/>
        <v>9408.994786483081</v>
      </c>
      <c r="I438">
        <f t="shared" si="62"/>
        <v>387</v>
      </c>
      <c r="J438">
        <f>IF(B437&lt;Utilisateur!$B$25, C438+C$32/(INTERZONALFLOW)*(1-EXP(-INTERZONALFLOW/NFVOL*B438)),D438)</f>
        <v>0.38828022240607712</v>
      </c>
      <c r="K438">
        <f t="shared" si="69"/>
        <v>1725.1404913941217</v>
      </c>
      <c r="L438">
        <f t="shared" si="70"/>
        <v>3450.2809827882434</v>
      </c>
      <c r="M438">
        <f t="shared" si="71"/>
        <v>10350.84294836472</v>
      </c>
      <c r="N438">
        <f t="shared" si="63"/>
        <v>387</v>
      </c>
    </row>
    <row r="439" spans="2:14" x14ac:dyDescent="0.2">
      <c r="B439">
        <f t="shared" si="65"/>
        <v>388</v>
      </c>
      <c r="C439" t="str">
        <f>IF(B438&lt;Utilisateur!$B$25, Quellstärke/(Volumen*Verlustrate)*(1-EXP(-Verlustrate*B439)),"")</f>
        <v/>
      </c>
      <c r="D439">
        <f>IF(B439&gt;Utilisateur!$B$25, Quellstärke/(Volumen*Verlustrate)*(1-EXP(-Verlustrate*Utilisateur!$B$25))  * EXP(-Verlustrate*(B439-Utilisateur!$B$25)), "")</f>
        <v>0.3778730924416584</v>
      </c>
      <c r="E439">
        <f t="shared" si="64"/>
        <v>0.3778730924416584</v>
      </c>
      <c r="F439">
        <f t="shared" si="66"/>
        <v>1568.1686317953756</v>
      </c>
      <c r="G439">
        <f t="shared" si="67"/>
        <v>3136.3372635907513</v>
      </c>
      <c r="H439">
        <f t="shared" si="68"/>
        <v>9409.0117907722415</v>
      </c>
      <c r="I439">
        <f t="shared" si="62"/>
        <v>388</v>
      </c>
      <c r="J439">
        <f>IF(B438&lt;Utilisateur!$B$25, C439+C$32/(INTERZONALFLOW)*(1-EXP(-INTERZONALFLOW/NFVOL*B439)),D439)</f>
        <v>0.3778730924416584</v>
      </c>
      <c r="K439">
        <f t="shared" si="69"/>
        <v>1725.143325442315</v>
      </c>
      <c r="L439">
        <f t="shared" si="70"/>
        <v>3450.28665088463</v>
      </c>
      <c r="M439">
        <f t="shared" si="71"/>
        <v>10350.85995265388</v>
      </c>
      <c r="N439">
        <f t="shared" si="63"/>
        <v>388</v>
      </c>
    </row>
    <row r="440" spans="2:14" x14ac:dyDescent="0.2">
      <c r="B440">
        <f t="shared" si="65"/>
        <v>389</v>
      </c>
      <c r="C440" t="str">
        <f>IF(B439&lt;Utilisateur!$B$25, Quellstärke/(Volumen*Verlustrate)*(1-EXP(-Verlustrate*B440)),"")</f>
        <v/>
      </c>
      <c r="D440">
        <f>IF(B440&gt;Utilisateur!$B$25, Quellstärke/(Volumen*Verlustrate)*(1-EXP(-Verlustrate*Utilisateur!$B$25))  * EXP(-Verlustrate*(B440-Utilisateur!$B$25)), "")</f>
        <v>0.3677449062602256</v>
      </c>
      <c r="E440">
        <f t="shared" si="64"/>
        <v>0.3677449062602256</v>
      </c>
      <c r="F440">
        <f t="shared" si="66"/>
        <v>1568.1713898821727</v>
      </c>
      <c r="G440">
        <f t="shared" si="67"/>
        <v>3136.3427797643453</v>
      </c>
      <c r="H440">
        <f t="shared" si="68"/>
        <v>9409.0283392930232</v>
      </c>
      <c r="I440">
        <f t="shared" ref="I440:I503" si="72">B440</f>
        <v>389</v>
      </c>
      <c r="J440">
        <f>IF(B439&lt;Utilisateur!$B$25, C440+C$32/(INTERZONALFLOW)*(1-EXP(-INTERZONALFLOW/NFVOL*B440)),D440)</f>
        <v>0.3677449062602256</v>
      </c>
      <c r="K440">
        <f t="shared" si="69"/>
        <v>1725.146083529112</v>
      </c>
      <c r="L440">
        <f t="shared" si="70"/>
        <v>3450.2921670582241</v>
      </c>
      <c r="M440">
        <f t="shared" si="71"/>
        <v>10350.876501174662</v>
      </c>
      <c r="N440">
        <f t="shared" si="63"/>
        <v>389</v>
      </c>
    </row>
    <row r="441" spans="2:14" x14ac:dyDescent="0.2">
      <c r="B441">
        <f t="shared" si="65"/>
        <v>390</v>
      </c>
      <c r="C441" t="str">
        <f>IF(B440&lt;Utilisateur!$B$25, Quellstärke/(Volumen*Verlustrate)*(1-EXP(-Verlustrate*B441)),"")</f>
        <v/>
      </c>
      <c r="D441">
        <f>IF(B441&gt;Utilisateur!$B$25, Quellstärke/(Volumen*Verlustrate)*(1-EXP(-Verlustrate*Utilisateur!$B$25))  * EXP(-Verlustrate*(B441-Utilisateur!$B$25)), "")</f>
        <v>0.35788818729193228</v>
      </c>
      <c r="E441">
        <f t="shared" si="64"/>
        <v>0.35788818729193228</v>
      </c>
      <c r="F441">
        <f t="shared" si="66"/>
        <v>1568.1740740435773</v>
      </c>
      <c r="G441">
        <f t="shared" si="67"/>
        <v>3136.3481480871546</v>
      </c>
      <c r="H441">
        <f t="shared" si="68"/>
        <v>9409.0444442614516</v>
      </c>
      <c r="I441">
        <f t="shared" si="72"/>
        <v>390</v>
      </c>
      <c r="J441">
        <f>IF(B440&lt;Utilisateur!$B$25, C441+C$32/(INTERZONALFLOW)*(1-EXP(-INTERZONALFLOW/NFVOL*B441)),D441)</f>
        <v>0.35788818729193228</v>
      </c>
      <c r="K441">
        <f t="shared" si="69"/>
        <v>1725.1487676905167</v>
      </c>
      <c r="L441">
        <f t="shared" si="70"/>
        <v>3450.2975353810334</v>
      </c>
      <c r="M441">
        <f t="shared" si="71"/>
        <v>10350.89260614309</v>
      </c>
      <c r="N441">
        <f t="shared" si="63"/>
        <v>390</v>
      </c>
    </row>
    <row r="442" spans="2:14" x14ac:dyDescent="0.2">
      <c r="B442">
        <f t="shared" si="65"/>
        <v>391</v>
      </c>
      <c r="C442" t="str">
        <f>IF(B441&lt;Utilisateur!$B$25, Quellstärke/(Volumen*Verlustrate)*(1-EXP(-Verlustrate*B442)),"")</f>
        <v/>
      </c>
      <c r="D442">
        <f>IF(B442&gt;Utilisateur!$B$25, Quellstärke/(Volumen*Verlustrate)*(1-EXP(-Verlustrate*Utilisateur!$B$25))  * EXP(-Verlustrate*(B442-Utilisateur!$B$25)), "")</f>
        <v>0.34829565936249834</v>
      </c>
      <c r="E442">
        <f t="shared" si="64"/>
        <v>0.34829565936249834</v>
      </c>
      <c r="F442">
        <f t="shared" si="66"/>
        <v>1568.1766862610225</v>
      </c>
      <c r="G442">
        <f t="shared" si="67"/>
        <v>3136.353372522045</v>
      </c>
      <c r="H442">
        <f t="shared" si="68"/>
        <v>9409.0601175661232</v>
      </c>
      <c r="I442">
        <f t="shared" si="72"/>
        <v>391</v>
      </c>
      <c r="J442">
        <f>IF(B441&lt;Utilisateur!$B$25, C442+C$32/(INTERZONALFLOW)*(1-EXP(-INTERZONALFLOW/NFVOL*B442)),D442)</f>
        <v>0.34829565936249834</v>
      </c>
      <c r="K442">
        <f t="shared" si="69"/>
        <v>1725.1513799079619</v>
      </c>
      <c r="L442">
        <f t="shared" si="70"/>
        <v>3450.3027598159238</v>
      </c>
      <c r="M442">
        <f t="shared" si="71"/>
        <v>10350.908279447762</v>
      </c>
      <c r="N442">
        <f t="shared" ref="N442:N505" si="73">B442</f>
        <v>391</v>
      </c>
    </row>
    <row r="443" spans="2:14" x14ac:dyDescent="0.2">
      <c r="B443">
        <f t="shared" si="65"/>
        <v>392</v>
      </c>
      <c r="C443" t="str">
        <f>IF(B442&lt;Utilisateur!$B$25, Quellstärke/(Volumen*Verlustrate)*(1-EXP(-Verlustrate*B443)),"")</f>
        <v/>
      </c>
      <c r="D443">
        <f>IF(B443&gt;Utilisateur!$B$25, Quellstärke/(Volumen*Verlustrate)*(1-EXP(-Verlustrate*Utilisateur!$B$25))  * EXP(-Verlustrate*(B443-Utilisateur!$B$25)), "")</f>
        <v>0.33896024132197422</v>
      </c>
      <c r="E443">
        <f t="shared" si="64"/>
        <v>0.33896024132197422</v>
      </c>
      <c r="F443">
        <f t="shared" si="66"/>
        <v>1568.1792284628325</v>
      </c>
      <c r="G443">
        <f t="shared" si="67"/>
        <v>3136.358456925665</v>
      </c>
      <c r="H443">
        <f t="shared" si="68"/>
        <v>9409.0753707769818</v>
      </c>
      <c r="I443">
        <f t="shared" si="72"/>
        <v>392</v>
      </c>
      <c r="J443">
        <f>IF(B442&lt;Utilisateur!$B$25, C443+C$32/(INTERZONALFLOW)*(1-EXP(-INTERZONALFLOW/NFVOL*B443)),D443)</f>
        <v>0.33896024132197422</v>
      </c>
      <c r="K443">
        <f t="shared" si="69"/>
        <v>1725.1539221097719</v>
      </c>
      <c r="L443">
        <f t="shared" si="70"/>
        <v>3450.3078442195438</v>
      </c>
      <c r="M443">
        <f t="shared" si="71"/>
        <v>10350.92353265862</v>
      </c>
      <c r="N443">
        <f t="shared" si="73"/>
        <v>392</v>
      </c>
    </row>
    <row r="444" spans="2:14" x14ac:dyDescent="0.2">
      <c r="B444">
        <f t="shared" si="65"/>
        <v>393</v>
      </c>
      <c r="C444" t="str">
        <f>IF(B443&lt;Utilisateur!$B$25, Quellstärke/(Volumen*Verlustrate)*(1-EXP(-Verlustrate*B444)),"")</f>
        <v/>
      </c>
      <c r="D444">
        <f>IF(B444&gt;Utilisateur!$B$25, Quellstärke/(Volumen*Verlustrate)*(1-EXP(-Verlustrate*Utilisateur!$B$25))  * EXP(-Verlustrate*(B444-Utilisateur!$B$25)), "")</f>
        <v>0.32987504181748084</v>
      </c>
      <c r="E444">
        <f t="shared" si="64"/>
        <v>0.32987504181748084</v>
      </c>
      <c r="F444">
        <f t="shared" si="66"/>
        <v>1568.1817025256462</v>
      </c>
      <c r="G444">
        <f t="shared" si="67"/>
        <v>3136.3634050512924</v>
      </c>
      <c r="H444">
        <f t="shared" si="68"/>
        <v>9409.090215153863</v>
      </c>
      <c r="I444">
        <f t="shared" si="72"/>
        <v>393</v>
      </c>
      <c r="J444">
        <f>IF(B443&lt;Utilisateur!$B$25, C444+C$32/(INTERZONALFLOW)*(1-EXP(-INTERZONALFLOW/NFVOL*B444)),D444)</f>
        <v>0.32987504181748084</v>
      </c>
      <c r="K444">
        <f t="shared" si="69"/>
        <v>1725.1563961725856</v>
      </c>
      <c r="L444">
        <f t="shared" si="70"/>
        <v>3450.3127923451711</v>
      </c>
      <c r="M444">
        <f t="shared" si="71"/>
        <v>10350.938377035502</v>
      </c>
      <c r="N444">
        <f t="shared" si="73"/>
        <v>393</v>
      </c>
    </row>
    <row r="445" spans="2:14" x14ac:dyDescent="0.2">
      <c r="B445">
        <f t="shared" si="65"/>
        <v>394</v>
      </c>
      <c r="C445" t="str">
        <f>IF(B444&lt;Utilisateur!$B$25, Quellstärke/(Volumen*Verlustrate)*(1-EXP(-Verlustrate*B445)),"")</f>
        <v/>
      </c>
      <c r="D445">
        <f>IF(B445&gt;Utilisateur!$B$25, Quellstärke/(Volumen*Verlustrate)*(1-EXP(-Verlustrate*Utilisateur!$B$25))  * EXP(-Verlustrate*(B445-Utilisateur!$B$25)), "")</f>
        <v>0.32103335420604701</v>
      </c>
      <c r="E445">
        <f t="shared" si="64"/>
        <v>0.32103335420604701</v>
      </c>
      <c r="F445">
        <f t="shared" si="66"/>
        <v>1568.1841102758028</v>
      </c>
      <c r="G445">
        <f t="shared" si="67"/>
        <v>3136.3682205516056</v>
      </c>
      <c r="H445">
        <f t="shared" si="68"/>
        <v>9409.1046616548028</v>
      </c>
      <c r="I445">
        <f t="shared" si="72"/>
        <v>394</v>
      </c>
      <c r="J445">
        <f>IF(B444&lt;Utilisateur!$B$25, C445+C$32/(INTERZONALFLOW)*(1-EXP(-INTERZONALFLOW/NFVOL*B445)),D445)</f>
        <v>0.32103335420604701</v>
      </c>
      <c r="K445">
        <f t="shared" si="69"/>
        <v>1725.1588039227422</v>
      </c>
      <c r="L445">
        <f t="shared" si="70"/>
        <v>3450.3176078454844</v>
      </c>
      <c r="M445">
        <f t="shared" si="71"/>
        <v>10350.952823536441</v>
      </c>
      <c r="N445">
        <f t="shared" si="73"/>
        <v>394</v>
      </c>
    </row>
    <row r="446" spans="2:14" x14ac:dyDescent="0.2">
      <c r="B446">
        <f t="shared" si="65"/>
        <v>395</v>
      </c>
      <c r="C446" t="str">
        <f>IF(B445&lt;Utilisateur!$B$25, Quellstärke/(Volumen*Verlustrate)*(1-EXP(-Verlustrate*B446)),"")</f>
        <v/>
      </c>
      <c r="D446">
        <f>IF(B446&gt;Utilisateur!$B$25, Quellstärke/(Volumen*Verlustrate)*(1-EXP(-Verlustrate*Utilisateur!$B$25))  * EXP(-Verlustrate*(B446-Utilisateur!$B$25)), "")</f>
        <v>0.31242865160380834</v>
      </c>
      <c r="E446">
        <f t="shared" si="64"/>
        <v>0.31242865160380834</v>
      </c>
      <c r="F446">
        <f t="shared" si="66"/>
        <v>1568.1864534906899</v>
      </c>
      <c r="G446">
        <f t="shared" si="67"/>
        <v>3136.3729069813799</v>
      </c>
      <c r="H446">
        <f t="shared" si="68"/>
        <v>9409.118720944125</v>
      </c>
      <c r="I446">
        <f t="shared" si="72"/>
        <v>395</v>
      </c>
      <c r="J446">
        <f>IF(B445&lt;Utilisateur!$B$25, C446+C$32/(INTERZONALFLOW)*(1-EXP(-INTERZONALFLOW/NFVOL*B446)),D446)</f>
        <v>0.31242865160380834</v>
      </c>
      <c r="K446">
        <f t="shared" si="69"/>
        <v>1725.1611471376293</v>
      </c>
      <c r="L446">
        <f t="shared" si="70"/>
        <v>3450.3222942752586</v>
      </c>
      <c r="M446">
        <f t="shared" si="71"/>
        <v>10350.966882825764</v>
      </c>
      <c r="N446">
        <f t="shared" si="73"/>
        <v>395</v>
      </c>
    </row>
    <row r="447" spans="2:14" x14ac:dyDescent="0.2">
      <c r="B447">
        <f t="shared" si="65"/>
        <v>396</v>
      </c>
      <c r="C447" t="str">
        <f>IF(B446&lt;Utilisateur!$B$25, Quellstärke/(Volumen*Verlustrate)*(1-EXP(-Verlustrate*B447)),"")</f>
        <v/>
      </c>
      <c r="D447">
        <f>IF(B447&gt;Utilisateur!$B$25, Quellstärke/(Volumen*Verlustrate)*(1-EXP(-Verlustrate*Utilisateur!$B$25))  * EXP(-Verlustrate*(B447-Utilisateur!$B$25)), "")</f>
        <v>0.30405458206789365</v>
      </c>
      <c r="E447">
        <f t="shared" si="64"/>
        <v>0.30405458206789365</v>
      </c>
      <c r="F447">
        <f t="shared" si="66"/>
        <v>1568.1887339000555</v>
      </c>
      <c r="G447">
        <f t="shared" si="67"/>
        <v>3136.3774678001109</v>
      </c>
      <c r="H447">
        <f t="shared" si="68"/>
        <v>9409.1324034003173</v>
      </c>
      <c r="I447">
        <f t="shared" si="72"/>
        <v>396</v>
      </c>
      <c r="J447">
        <f>IF(B446&lt;Utilisateur!$B$25, C447+C$32/(INTERZONALFLOW)*(1-EXP(-INTERZONALFLOW/NFVOL*B447)),D447)</f>
        <v>0.30405458206789365</v>
      </c>
      <c r="K447">
        <f t="shared" si="69"/>
        <v>1725.1634275469949</v>
      </c>
      <c r="L447">
        <f t="shared" si="70"/>
        <v>3450.3268550939897</v>
      </c>
      <c r="M447">
        <f t="shared" si="71"/>
        <v>10350.980565281956</v>
      </c>
      <c r="N447">
        <f t="shared" si="73"/>
        <v>396</v>
      </c>
    </row>
    <row r="448" spans="2:14" x14ac:dyDescent="0.2">
      <c r="B448">
        <f t="shared" si="65"/>
        <v>397</v>
      </c>
      <c r="C448" t="str">
        <f>IF(B447&lt;Utilisateur!$B$25, Quellstärke/(Volumen*Verlustrate)*(1-EXP(-Verlustrate*B448)),"")</f>
        <v/>
      </c>
      <c r="D448">
        <f>IF(B448&gt;Utilisateur!$B$25, Quellstärke/(Volumen*Verlustrate)*(1-EXP(-Verlustrate*Utilisateur!$B$25))  * EXP(-Verlustrate*(B448-Utilisateur!$B$25)), "")</f>
        <v>0.29590496390746107</v>
      </c>
      <c r="E448">
        <f t="shared" si="64"/>
        <v>0.29590496390746107</v>
      </c>
      <c r="F448">
        <f t="shared" si="66"/>
        <v>1568.1909531872848</v>
      </c>
      <c r="G448">
        <f t="shared" si="67"/>
        <v>3136.3819063745696</v>
      </c>
      <c r="H448">
        <f t="shared" si="68"/>
        <v>9409.1457191236932</v>
      </c>
      <c r="I448">
        <f t="shared" si="72"/>
        <v>397</v>
      </c>
      <c r="J448">
        <f>IF(B447&lt;Utilisateur!$B$25, C448+C$32/(INTERZONALFLOW)*(1-EXP(-INTERZONALFLOW/NFVOL*B448)),D448)</f>
        <v>0.29590496390746107</v>
      </c>
      <c r="K448">
        <f t="shared" si="69"/>
        <v>1725.1656468342242</v>
      </c>
      <c r="L448">
        <f t="shared" si="70"/>
        <v>3450.3312936684483</v>
      </c>
      <c r="M448">
        <f t="shared" si="71"/>
        <v>10350.993881005332</v>
      </c>
      <c r="N448">
        <f t="shared" si="73"/>
        <v>397</v>
      </c>
    </row>
    <row r="449" spans="2:14" x14ac:dyDescent="0.2">
      <c r="B449">
        <f t="shared" si="65"/>
        <v>398</v>
      </c>
      <c r="C449" t="str">
        <f>IF(B448&lt;Utilisateur!$B$25, Quellstärke/(Volumen*Verlustrate)*(1-EXP(-Verlustrate*B449)),"")</f>
        <v/>
      </c>
      <c r="D449">
        <f>IF(B449&gt;Utilisateur!$B$25, Quellstärke/(Volumen*Verlustrate)*(1-EXP(-Verlustrate*Utilisateur!$B$25))  * EXP(-Verlustrate*(B449-Utilisateur!$B$25)), "")</f>
        <v>0.2879737811204045</v>
      </c>
      <c r="E449">
        <f t="shared" si="64"/>
        <v>0.2879737811204045</v>
      </c>
      <c r="F449">
        <f t="shared" si="66"/>
        <v>1568.1931129906432</v>
      </c>
      <c r="G449">
        <f t="shared" si="67"/>
        <v>3136.3862259812863</v>
      </c>
      <c r="H449">
        <f t="shared" si="68"/>
        <v>9409.1586779438439</v>
      </c>
      <c r="I449">
        <f t="shared" si="72"/>
        <v>398</v>
      </c>
      <c r="J449">
        <f>IF(B448&lt;Utilisateur!$B$25, C449+C$32/(INTERZONALFLOW)*(1-EXP(-INTERZONALFLOW/NFVOL*B449)),D449)</f>
        <v>0.2879737811204045</v>
      </c>
      <c r="K449">
        <f t="shared" si="69"/>
        <v>1725.1678066375825</v>
      </c>
      <c r="L449">
        <f t="shared" si="70"/>
        <v>3450.3356132751651</v>
      </c>
      <c r="M449">
        <f t="shared" si="71"/>
        <v>10351.006839825483</v>
      </c>
      <c r="N449">
        <f t="shared" si="73"/>
        <v>398</v>
      </c>
    </row>
    <row r="450" spans="2:14" x14ac:dyDescent="0.2">
      <c r="B450">
        <f t="shared" si="65"/>
        <v>399</v>
      </c>
      <c r="C450" t="str">
        <f>IF(B449&lt;Utilisateur!$B$25, Quellstärke/(Volumen*Verlustrate)*(1-EXP(-Verlustrate*B450)),"")</f>
        <v/>
      </c>
      <c r="D450">
        <f>IF(B450&gt;Utilisateur!$B$25, Quellstärke/(Volumen*Verlustrate)*(1-EXP(-Verlustrate*Utilisateur!$B$25))  * EXP(-Verlustrate*(B450-Utilisateur!$B$25)), "")</f>
        <v>0.28025517895237917</v>
      </c>
      <c r="E450">
        <f t="shared" si="64"/>
        <v>0.28025517895237917</v>
      </c>
      <c r="F450">
        <f t="shared" si="66"/>
        <v>1568.1952149044853</v>
      </c>
      <c r="G450">
        <f t="shared" si="67"/>
        <v>3136.3904298089706</v>
      </c>
      <c r="H450">
        <f t="shared" si="68"/>
        <v>9409.1712894268967</v>
      </c>
      <c r="I450">
        <f t="shared" si="72"/>
        <v>399</v>
      </c>
      <c r="J450">
        <f>IF(B449&lt;Utilisateur!$B$25, C450+C$32/(INTERZONALFLOW)*(1-EXP(-INTERZONALFLOW/NFVOL*B450)),D450)</f>
        <v>0.28025517895237917</v>
      </c>
      <c r="K450">
        <f t="shared" si="69"/>
        <v>1725.1699085514247</v>
      </c>
      <c r="L450">
        <f t="shared" si="70"/>
        <v>3450.3398171028493</v>
      </c>
      <c r="M450">
        <f t="shared" si="71"/>
        <v>10351.019451308535</v>
      </c>
      <c r="N450">
        <f t="shared" si="73"/>
        <v>399</v>
      </c>
    </row>
    <row r="451" spans="2:14" x14ac:dyDescent="0.2">
      <c r="B451">
        <f t="shared" si="65"/>
        <v>400</v>
      </c>
      <c r="C451" t="str">
        <f>IF(B450&lt;Utilisateur!$B$25, Quellstärke/(Volumen*Verlustrate)*(1-EXP(-Verlustrate*B451)),"")</f>
        <v/>
      </c>
      <c r="D451">
        <f>IF(B451&gt;Utilisateur!$B$25, Quellstärke/(Volumen*Verlustrate)*(1-EXP(-Verlustrate*Utilisateur!$B$25))  * EXP(-Verlustrate*(B451-Utilisateur!$B$25)), "")</f>
        <v>0.27274345957485063</v>
      </c>
      <c r="E451">
        <f t="shared" si="64"/>
        <v>0.27274345957485063</v>
      </c>
      <c r="F451">
        <f t="shared" si="66"/>
        <v>1568.1972604804321</v>
      </c>
      <c r="G451">
        <f t="shared" si="67"/>
        <v>3136.3945209608642</v>
      </c>
      <c r="H451">
        <f t="shared" si="68"/>
        <v>9409.1835628825775</v>
      </c>
      <c r="I451">
        <f t="shared" si="72"/>
        <v>400</v>
      </c>
      <c r="J451">
        <f>IF(B450&lt;Utilisateur!$B$25, C451+C$32/(INTERZONALFLOW)*(1-EXP(-INTERZONALFLOW/NFVOL*B451)),D451)</f>
        <v>0.27274345957485063</v>
      </c>
      <c r="K451">
        <f t="shared" si="69"/>
        <v>1725.1719541273715</v>
      </c>
      <c r="L451">
        <f t="shared" si="70"/>
        <v>3450.3439082547429</v>
      </c>
      <c r="M451">
        <f t="shared" si="71"/>
        <v>10351.031724764216</v>
      </c>
      <c r="N451">
        <f t="shared" si="73"/>
        <v>400</v>
      </c>
    </row>
    <row r="452" spans="2:14" x14ac:dyDescent="0.2">
      <c r="B452">
        <f t="shared" si="65"/>
        <v>401</v>
      </c>
      <c r="C452" t="str">
        <f>IF(B451&lt;Utilisateur!$B$25, Quellstärke/(Volumen*Verlustrate)*(1-EXP(-Verlustrate*B452)),"")</f>
        <v/>
      </c>
      <c r="D452">
        <f>IF(B452&gt;Utilisateur!$B$25, Quellstärke/(Volumen*Verlustrate)*(1-EXP(-Verlustrate*Utilisateur!$B$25))  * EXP(-Verlustrate*(B452-Utilisateur!$B$25)), "")</f>
        <v>0.26543307787899417</v>
      </c>
      <c r="E452">
        <f t="shared" si="64"/>
        <v>0.26543307787899417</v>
      </c>
      <c r="F452">
        <f t="shared" si="66"/>
        <v>1568.1992512285162</v>
      </c>
      <c r="G452">
        <f t="shared" si="67"/>
        <v>3136.3985024570325</v>
      </c>
      <c r="H452">
        <f t="shared" si="68"/>
        <v>9409.1955073710815</v>
      </c>
      <c r="I452">
        <f t="shared" si="72"/>
        <v>401</v>
      </c>
      <c r="J452">
        <f>IF(B451&lt;Utilisateur!$B$25, C452+C$32/(INTERZONALFLOW)*(1-EXP(-INTERZONALFLOW/NFVOL*B452)),D452)</f>
        <v>0.26543307787899417</v>
      </c>
      <c r="K452">
        <f t="shared" si="69"/>
        <v>1725.1739448754556</v>
      </c>
      <c r="L452">
        <f t="shared" si="70"/>
        <v>3450.3478897509112</v>
      </c>
      <c r="M452">
        <f t="shared" si="71"/>
        <v>10351.04366925272</v>
      </c>
      <c r="N452">
        <f t="shared" si="73"/>
        <v>401</v>
      </c>
    </row>
    <row r="453" spans="2:14" x14ac:dyDescent="0.2">
      <c r="B453">
        <f t="shared" si="65"/>
        <v>402</v>
      </c>
      <c r="C453" t="str">
        <f>IF(B452&lt;Utilisateur!$B$25, Quellstärke/(Volumen*Verlustrate)*(1-EXP(-Verlustrate*B453)),"")</f>
        <v/>
      </c>
      <c r="D453">
        <f>IF(B453&gt;Utilisateur!$B$25, Quellstärke/(Volumen*Verlustrate)*(1-EXP(-Verlustrate*Utilisateur!$B$25))  * EXP(-Verlustrate*(B453-Utilisateur!$B$25)), "")</f>
        <v>0.2583186373823228</v>
      </c>
      <c r="E453">
        <f t="shared" si="64"/>
        <v>0.2583186373823228</v>
      </c>
      <c r="F453">
        <f t="shared" si="66"/>
        <v>1568.2011886182966</v>
      </c>
      <c r="G453">
        <f t="shared" si="67"/>
        <v>3136.4023772365931</v>
      </c>
      <c r="H453">
        <f t="shared" si="68"/>
        <v>9409.2071317097634</v>
      </c>
      <c r="I453">
        <f t="shared" si="72"/>
        <v>402</v>
      </c>
      <c r="J453">
        <f>IF(B452&lt;Utilisateur!$B$25, C453+C$32/(INTERZONALFLOW)*(1-EXP(-INTERZONALFLOW/NFVOL*B453)),D453)</f>
        <v>0.2583186373823228</v>
      </c>
      <c r="K453">
        <f t="shared" si="69"/>
        <v>1725.1758822652359</v>
      </c>
      <c r="L453">
        <f t="shared" si="70"/>
        <v>3450.3517645304719</v>
      </c>
      <c r="M453">
        <f t="shared" si="71"/>
        <v>10351.055293591402</v>
      </c>
      <c r="N453">
        <f t="shared" si="73"/>
        <v>402</v>
      </c>
    </row>
    <row r="454" spans="2:14" x14ac:dyDescent="0.2">
      <c r="B454">
        <f t="shared" si="65"/>
        <v>403</v>
      </c>
      <c r="C454" t="str">
        <f>IF(B453&lt;Utilisateur!$B$25, Quellstärke/(Volumen*Verlustrate)*(1-EXP(-Verlustrate*B454)),"")</f>
        <v/>
      </c>
      <c r="D454">
        <f>IF(B454&gt;Utilisateur!$B$25, Quellstärke/(Volumen*Verlustrate)*(1-EXP(-Verlustrate*Utilisateur!$B$25))  * EXP(-Verlustrate*(B454-Utilisateur!$B$25)), "")</f>
        <v>0.2513948862450377</v>
      </c>
      <c r="E454">
        <f t="shared" ref="E454:E517" si="74">IF(ISNUMBER(C454),C454)+IF((ISNUMBER(D454)),D454)</f>
        <v>0.2513948862450377</v>
      </c>
      <c r="F454">
        <f t="shared" si="66"/>
        <v>1568.2030740799435</v>
      </c>
      <c r="G454">
        <f t="shared" si="67"/>
        <v>3136.4061481598869</v>
      </c>
      <c r="H454">
        <f t="shared" si="68"/>
        <v>9409.2184444796439</v>
      </c>
      <c r="I454">
        <f t="shared" si="72"/>
        <v>403</v>
      </c>
      <c r="J454">
        <f>IF(B453&lt;Utilisateur!$B$25, C454+C$32/(INTERZONALFLOW)*(1-EXP(-INTERZONALFLOW/NFVOL*B454)),D454)</f>
        <v>0.2513948862450377</v>
      </c>
      <c r="K454">
        <f t="shared" si="69"/>
        <v>1725.1777677268828</v>
      </c>
      <c r="L454">
        <f t="shared" si="70"/>
        <v>3450.3555354537657</v>
      </c>
      <c r="M454">
        <f t="shared" si="71"/>
        <v>10351.066606361283</v>
      </c>
      <c r="N454">
        <f t="shared" si="73"/>
        <v>403</v>
      </c>
    </row>
    <row r="455" spans="2:14" x14ac:dyDescent="0.2">
      <c r="B455">
        <f t="shared" si="65"/>
        <v>404</v>
      </c>
      <c r="C455" t="str">
        <f>IF(B454&lt;Utilisateur!$B$25, Quellstärke/(Volumen*Verlustrate)*(1-EXP(-Verlustrate*B455)),"")</f>
        <v/>
      </c>
      <c r="D455">
        <f>IF(B455&gt;Utilisateur!$B$25, Quellstärke/(Volumen*Verlustrate)*(1-EXP(-Verlustrate*Utilisateur!$B$25))  * EXP(-Verlustrate*(B455-Utilisateur!$B$25)), "")</f>
        <v>0.24465671339314835</v>
      </c>
      <c r="E455">
        <f t="shared" si="74"/>
        <v>0.24465671339314835</v>
      </c>
      <c r="F455">
        <f t="shared" si="66"/>
        <v>1568.204909005294</v>
      </c>
      <c r="G455">
        <f t="shared" si="67"/>
        <v>3136.409818010588</v>
      </c>
      <c r="H455">
        <f t="shared" si="68"/>
        <v>9409.2294540317471</v>
      </c>
      <c r="I455">
        <f t="shared" si="72"/>
        <v>404</v>
      </c>
      <c r="J455">
        <f>IF(B454&lt;Utilisateur!$B$25, C455+C$32/(INTERZONALFLOW)*(1-EXP(-INTERZONALFLOW/NFVOL*B455)),D455)</f>
        <v>0.24465671339314835</v>
      </c>
      <c r="K455">
        <f t="shared" si="69"/>
        <v>1725.1796026522334</v>
      </c>
      <c r="L455">
        <f t="shared" si="70"/>
        <v>3450.3592053044667</v>
      </c>
      <c r="M455">
        <f t="shared" si="71"/>
        <v>10351.077615913386</v>
      </c>
      <c r="N455">
        <f t="shared" si="73"/>
        <v>404</v>
      </c>
    </row>
    <row r="456" spans="2:14" x14ac:dyDescent="0.2">
      <c r="B456">
        <f t="shared" si="65"/>
        <v>405</v>
      </c>
      <c r="C456" t="str">
        <f>IF(B455&lt;Utilisateur!$B$25, Quellstärke/(Volumen*Verlustrate)*(1-EXP(-Verlustrate*B456)),"")</f>
        <v/>
      </c>
      <c r="D456">
        <f>IF(B456&gt;Utilisateur!$B$25, Quellstärke/(Volumen*Verlustrate)*(1-EXP(-Verlustrate*Utilisateur!$B$25))  * EXP(-Verlustrate*(B456-Utilisateur!$B$25)), "")</f>
        <v>0.23809914474550514</v>
      </c>
      <c r="E456">
        <f t="shared" si="74"/>
        <v>0.23809914474550514</v>
      </c>
      <c r="F456">
        <f t="shared" si="66"/>
        <v>1568.2066947488795</v>
      </c>
      <c r="G456">
        <f t="shared" si="67"/>
        <v>3136.413389497759</v>
      </c>
      <c r="H456">
        <f t="shared" si="68"/>
        <v>9409.2401684932611</v>
      </c>
      <c r="I456">
        <f t="shared" si="72"/>
        <v>405</v>
      </c>
      <c r="J456">
        <f>IF(B455&lt;Utilisateur!$B$25, C456+C$32/(INTERZONALFLOW)*(1-EXP(-INTERZONALFLOW/NFVOL*B456)),D456)</f>
        <v>0.23809914474550514</v>
      </c>
      <c r="K456">
        <f t="shared" si="69"/>
        <v>1725.1813883958189</v>
      </c>
      <c r="L456">
        <f t="shared" si="70"/>
        <v>3450.3627767916378</v>
      </c>
      <c r="M456">
        <f t="shared" si="71"/>
        <v>10351.0883303749</v>
      </c>
      <c r="N456">
        <f t="shared" si="73"/>
        <v>405</v>
      </c>
    </row>
    <row r="457" spans="2:14" x14ac:dyDescent="0.2">
      <c r="B457">
        <f t="shared" si="65"/>
        <v>406</v>
      </c>
      <c r="C457" t="str">
        <f>IF(B456&lt;Utilisateur!$B$25, Quellstärke/(Volumen*Verlustrate)*(1-EXP(-Verlustrate*B457)),"")</f>
        <v/>
      </c>
      <c r="D457">
        <f>IF(B457&gt;Utilisateur!$B$25, Quellstärke/(Volumen*Verlustrate)*(1-EXP(-Verlustrate*Utilisateur!$B$25))  * EXP(-Verlustrate*(B457-Utilisateur!$B$25)), "")</f>
        <v>0.23171733954196388</v>
      </c>
      <c r="E457">
        <f t="shared" si="74"/>
        <v>0.23171733954196388</v>
      </c>
      <c r="F457">
        <f t="shared" si="66"/>
        <v>1568.2084326289262</v>
      </c>
      <c r="G457">
        <f t="shared" si="67"/>
        <v>3136.4168652578524</v>
      </c>
      <c r="H457">
        <f t="shared" si="68"/>
        <v>9409.2505957735411</v>
      </c>
      <c r="I457">
        <f t="shared" si="72"/>
        <v>406</v>
      </c>
      <c r="J457">
        <f>IF(B456&lt;Utilisateur!$B$25, C457+C$32/(INTERZONALFLOW)*(1-EXP(-INTERZONALFLOW/NFVOL*B457)),D457)</f>
        <v>0.23171733954196388</v>
      </c>
      <c r="K457">
        <f t="shared" si="69"/>
        <v>1725.1831262758656</v>
      </c>
      <c r="L457">
        <f t="shared" si="70"/>
        <v>3450.3662525517311</v>
      </c>
      <c r="M457">
        <f t="shared" si="71"/>
        <v>10351.09875765518</v>
      </c>
      <c r="N457">
        <f t="shared" si="73"/>
        <v>406</v>
      </c>
    </row>
    <row r="458" spans="2:14" x14ac:dyDescent="0.2">
      <c r="B458">
        <f t="shared" si="65"/>
        <v>407</v>
      </c>
      <c r="C458" t="str">
        <f>IF(B457&lt;Utilisateur!$B$25, Quellstärke/(Volumen*Verlustrate)*(1-EXP(-Verlustrate*B458)),"")</f>
        <v/>
      </c>
      <c r="D458">
        <f>IF(B458&gt;Utilisateur!$B$25, Quellstärke/(Volumen*Verlustrate)*(1-EXP(-Verlustrate*Utilisateur!$B$25))  * EXP(-Verlustrate*(B458-Utilisateur!$B$25)), "")</f>
        <v>0.22550658676996074</v>
      </c>
      <c r="E458">
        <f t="shared" si="74"/>
        <v>0.22550658676996074</v>
      </c>
      <c r="F458">
        <f t="shared" si="66"/>
        <v>1568.210123928327</v>
      </c>
      <c r="G458">
        <f t="shared" si="67"/>
        <v>3136.420247856654</v>
      </c>
      <c r="H458">
        <f t="shared" si="68"/>
        <v>9409.2607435699465</v>
      </c>
      <c r="I458">
        <f t="shared" si="72"/>
        <v>407</v>
      </c>
      <c r="J458">
        <f>IF(B457&lt;Utilisateur!$B$25, C458+C$32/(INTERZONALFLOW)*(1-EXP(-INTERZONALFLOW/NFVOL*B458)),D458)</f>
        <v>0.22550658676996074</v>
      </c>
      <c r="K458">
        <f t="shared" si="69"/>
        <v>1725.1848175752664</v>
      </c>
      <c r="L458">
        <f t="shared" si="70"/>
        <v>3450.3696351505328</v>
      </c>
      <c r="M458">
        <f t="shared" si="71"/>
        <v>10351.108905451585</v>
      </c>
      <c r="N458">
        <f t="shared" si="73"/>
        <v>407</v>
      </c>
    </row>
    <row r="459" spans="2:14" x14ac:dyDescent="0.2">
      <c r="B459">
        <f t="shared" si="65"/>
        <v>408</v>
      </c>
      <c r="C459" t="str">
        <f>IF(B458&lt;Utilisateur!$B$25, Quellstärke/(Volumen*Verlustrate)*(1-EXP(-Verlustrate*B459)),"")</f>
        <v/>
      </c>
      <c r="D459">
        <f>IF(B459&gt;Utilisateur!$B$25, Quellstärke/(Volumen*Verlustrate)*(1-EXP(-Verlustrate*Utilisateur!$B$25))  * EXP(-Verlustrate*(B459-Utilisateur!$B$25)), "")</f>
        <v>0.21946230168687236</v>
      </c>
      <c r="E459">
        <f t="shared" si="74"/>
        <v>0.21946230168687236</v>
      </c>
      <c r="F459">
        <f t="shared" si="66"/>
        <v>1568.2117698955897</v>
      </c>
      <c r="G459">
        <f t="shared" si="67"/>
        <v>3136.4235397911793</v>
      </c>
      <c r="H459">
        <f t="shared" si="68"/>
        <v>9409.270619373523</v>
      </c>
      <c r="I459">
        <f t="shared" si="72"/>
        <v>408</v>
      </c>
      <c r="J459">
        <f>IF(B458&lt;Utilisateur!$B$25, C459+C$32/(INTERZONALFLOW)*(1-EXP(-INTERZONALFLOW/NFVOL*B459)),D459)</f>
        <v>0.21946230168687236</v>
      </c>
      <c r="K459">
        <f t="shared" si="69"/>
        <v>1725.1864635425291</v>
      </c>
      <c r="L459">
        <f t="shared" si="70"/>
        <v>3450.3729270850581</v>
      </c>
      <c r="M459">
        <f t="shared" si="71"/>
        <v>10351.118781255162</v>
      </c>
      <c r="N459">
        <f t="shared" si="73"/>
        <v>408</v>
      </c>
    </row>
    <row r="460" spans="2:14" x14ac:dyDescent="0.2">
      <c r="B460">
        <f t="shared" si="65"/>
        <v>409</v>
      </c>
      <c r="C460" t="str">
        <f>IF(B459&lt;Utilisateur!$B$25, Quellstärke/(Volumen*Verlustrate)*(1-EXP(-Verlustrate*B460)),"")</f>
        <v/>
      </c>
      <c r="D460">
        <f>IF(B460&gt;Utilisateur!$B$25, Quellstärke/(Volumen*Verlustrate)*(1-EXP(-Verlustrate*Utilisateur!$B$25))  * EXP(-Verlustrate*(B460-Utilisateur!$B$25)), "")</f>
        <v>0.21358002243558183</v>
      </c>
      <c r="E460">
        <f t="shared" si="74"/>
        <v>0.21358002243558183</v>
      </c>
      <c r="F460">
        <f t="shared" si="66"/>
        <v>1568.213371745758</v>
      </c>
      <c r="G460">
        <f t="shared" si="67"/>
        <v>3136.4267434915159</v>
      </c>
      <c r="H460">
        <f t="shared" si="68"/>
        <v>9409.2802304745328</v>
      </c>
      <c r="I460">
        <f t="shared" si="72"/>
        <v>409</v>
      </c>
      <c r="J460">
        <f>IF(B459&lt;Utilisateur!$B$25, C460+C$32/(INTERZONALFLOW)*(1-EXP(-INTERZONALFLOW/NFVOL*B460)),D460)</f>
        <v>0.21358002243558183</v>
      </c>
      <c r="K460">
        <f t="shared" si="69"/>
        <v>1725.1880653926974</v>
      </c>
      <c r="L460">
        <f t="shared" si="70"/>
        <v>3450.3761307853947</v>
      </c>
      <c r="M460">
        <f t="shared" si="71"/>
        <v>10351.128392356171</v>
      </c>
      <c r="N460">
        <f t="shared" si="73"/>
        <v>409</v>
      </c>
    </row>
    <row r="461" spans="2:14" x14ac:dyDescent="0.2">
      <c r="B461">
        <f t="shared" si="65"/>
        <v>410</v>
      </c>
      <c r="C461" t="str">
        <f>IF(B460&lt;Utilisateur!$B$25, Quellstärke/(Volumen*Verlustrate)*(1-EXP(-Verlustrate*B461)),"")</f>
        <v/>
      </c>
      <c r="D461">
        <f>IF(B461&gt;Utilisateur!$B$25, Quellstärke/(Volumen*Verlustrate)*(1-EXP(-Verlustrate*Utilisateur!$B$25))  * EXP(-Verlustrate*(B461-Utilisateur!$B$25)), "")</f>
        <v>0.20785540675076392</v>
      </c>
      <c r="E461">
        <f t="shared" si="74"/>
        <v>0.20785540675076392</v>
      </c>
      <c r="F461">
        <f t="shared" si="66"/>
        <v>1568.2149306613087</v>
      </c>
      <c r="G461">
        <f t="shared" si="67"/>
        <v>3136.4298613226174</v>
      </c>
      <c r="H461">
        <f t="shared" si="68"/>
        <v>9409.2895839678367</v>
      </c>
      <c r="I461">
        <f t="shared" si="72"/>
        <v>410</v>
      </c>
      <c r="J461">
        <f>IF(B460&lt;Utilisateur!$B$25, C461+C$32/(INTERZONALFLOW)*(1-EXP(-INTERZONALFLOW/NFVOL*B461)),D461)</f>
        <v>0.20785540675076392</v>
      </c>
      <c r="K461">
        <f t="shared" si="69"/>
        <v>1725.1896243082481</v>
      </c>
      <c r="L461">
        <f t="shared" si="70"/>
        <v>3450.3792486164962</v>
      </c>
      <c r="M461">
        <f t="shared" si="71"/>
        <v>10351.137745849475</v>
      </c>
      <c r="N461">
        <f t="shared" si="73"/>
        <v>410</v>
      </c>
    </row>
    <row r="462" spans="2:14" x14ac:dyDescent="0.2">
      <c r="B462">
        <f t="shared" si="65"/>
        <v>411</v>
      </c>
      <c r="C462" t="str">
        <f>IF(B461&lt;Utilisateur!$B$25, Quellstärke/(Volumen*Verlustrate)*(1-EXP(-Verlustrate*B462)),"")</f>
        <v/>
      </c>
      <c r="D462">
        <f>IF(B462&gt;Utilisateur!$B$25, Quellstärke/(Volumen*Verlustrate)*(1-EXP(-Verlustrate*Utilisateur!$B$25))  * EXP(-Verlustrate*(B462-Utilisateur!$B$25)), "")</f>
        <v>0.20228422875344634</v>
      </c>
      <c r="E462">
        <f t="shared" si="74"/>
        <v>0.20228422875344634</v>
      </c>
      <c r="F462">
        <f t="shared" si="66"/>
        <v>1568.2164477930244</v>
      </c>
      <c r="G462">
        <f t="shared" si="67"/>
        <v>3136.4328955860487</v>
      </c>
      <c r="H462">
        <f t="shared" si="68"/>
        <v>9409.2986867581312</v>
      </c>
      <c r="I462">
        <f t="shared" si="72"/>
        <v>411</v>
      </c>
      <c r="J462">
        <f>IF(B461&lt;Utilisateur!$B$25, C462+C$32/(INTERZONALFLOW)*(1-EXP(-INTERZONALFLOW/NFVOL*B462)),D462)</f>
        <v>0.20228422875344634</v>
      </c>
      <c r="K462">
        <f t="shared" si="69"/>
        <v>1725.1911414399638</v>
      </c>
      <c r="L462">
        <f t="shared" si="70"/>
        <v>3450.3822828799275</v>
      </c>
      <c r="M462">
        <f t="shared" si="71"/>
        <v>10351.14684863977</v>
      </c>
      <c r="N462">
        <f t="shared" si="73"/>
        <v>411</v>
      </c>
    </row>
    <row r="463" spans="2:14" x14ac:dyDescent="0.2">
      <c r="B463">
        <f t="shared" si="65"/>
        <v>412</v>
      </c>
      <c r="C463" t="str">
        <f>IF(B462&lt;Utilisateur!$B$25, Quellstärke/(Volumen*Verlustrate)*(1-EXP(-Verlustrate*B463)),"")</f>
        <v/>
      </c>
      <c r="D463">
        <f>IF(B463&gt;Utilisateur!$B$25, Quellstärke/(Volumen*Verlustrate)*(1-EXP(-Verlustrate*Utilisateur!$B$25))  * EXP(-Verlustrate*(B463-Utilisateur!$B$25)), "")</f>
        <v>0.19686237583149274</v>
      </c>
      <c r="E463">
        <f t="shared" si="74"/>
        <v>0.19686237583149274</v>
      </c>
      <c r="F463">
        <f t="shared" si="66"/>
        <v>1568.2179242608431</v>
      </c>
      <c r="G463">
        <f t="shared" si="67"/>
        <v>3136.4358485216862</v>
      </c>
      <c r="H463">
        <f t="shared" si="68"/>
        <v>9409.3075455650433</v>
      </c>
      <c r="I463">
        <f t="shared" si="72"/>
        <v>412</v>
      </c>
      <c r="J463">
        <f>IF(B462&lt;Utilisateur!$B$25, C463+C$32/(INTERZONALFLOW)*(1-EXP(-INTERZONALFLOW/NFVOL*B463)),D463)</f>
        <v>0.19686237583149274</v>
      </c>
      <c r="K463">
        <f t="shared" si="69"/>
        <v>1725.1926179077825</v>
      </c>
      <c r="L463">
        <f t="shared" si="70"/>
        <v>3450.385235815565</v>
      </c>
      <c r="M463">
        <f t="shared" si="71"/>
        <v>10351.155707446682</v>
      </c>
      <c r="N463">
        <f t="shared" si="73"/>
        <v>412</v>
      </c>
    </row>
    <row r="464" spans="2:14" x14ac:dyDescent="0.2">
      <c r="B464">
        <f t="shared" si="65"/>
        <v>413</v>
      </c>
      <c r="C464" t="str">
        <f>IF(B463&lt;Utilisateur!$B$25, Quellstärke/(Volumen*Verlustrate)*(1-EXP(-Verlustrate*B464)),"")</f>
        <v/>
      </c>
      <c r="D464">
        <f>IF(B464&gt;Utilisateur!$B$25, Quellstärke/(Volumen*Verlustrate)*(1-EXP(-Verlustrate*Utilisateur!$B$25))  * EXP(-Verlustrate*(B464-Utilisateur!$B$25)), "")</f>
        <v>0.19158584560369274</v>
      </c>
      <c r="E464">
        <f t="shared" si="74"/>
        <v>0.19158584560369274</v>
      </c>
      <c r="F464">
        <f t="shared" si="66"/>
        <v>1568.2193611546852</v>
      </c>
      <c r="G464">
        <f t="shared" si="67"/>
        <v>3136.4387223093704</v>
      </c>
      <c r="H464">
        <f t="shared" si="68"/>
        <v>9409.3161669280962</v>
      </c>
      <c r="I464">
        <f t="shared" si="72"/>
        <v>413</v>
      </c>
      <c r="J464">
        <f>IF(B463&lt;Utilisateur!$B$25, C464+C$32/(INTERZONALFLOW)*(1-EXP(-INTERZONALFLOW/NFVOL*B464)),D464)</f>
        <v>0.19158584560369274</v>
      </c>
      <c r="K464">
        <f t="shared" si="69"/>
        <v>1725.1940548016246</v>
      </c>
      <c r="L464">
        <f t="shared" si="70"/>
        <v>3450.3881096032492</v>
      </c>
      <c r="M464">
        <f t="shared" si="71"/>
        <v>10351.164328809735</v>
      </c>
      <c r="N464">
        <f t="shared" si="73"/>
        <v>413</v>
      </c>
    </row>
    <row r="465" spans="2:14" x14ac:dyDescent="0.2">
      <c r="B465">
        <f t="shared" si="65"/>
        <v>414</v>
      </c>
      <c r="C465" t="str">
        <f>IF(B464&lt;Utilisateur!$B$25, Quellstärke/(Volumen*Verlustrate)*(1-EXP(-Verlustrate*B465)),"")</f>
        <v/>
      </c>
      <c r="D465">
        <f>IF(B465&gt;Utilisateur!$B$25, Quellstärke/(Volumen*Verlustrate)*(1-EXP(-Verlustrate*Utilisateur!$B$25))  * EXP(-Verlustrate*(B465-Utilisateur!$B$25)), "")</f>
        <v>0.18645074296522943</v>
      </c>
      <c r="E465">
        <f t="shared" si="74"/>
        <v>0.18645074296522943</v>
      </c>
      <c r="F465">
        <f t="shared" si="66"/>
        <v>1568.2207595352575</v>
      </c>
      <c r="G465">
        <f t="shared" si="67"/>
        <v>3136.4415190705149</v>
      </c>
      <c r="H465">
        <f t="shared" si="68"/>
        <v>9409.3245572115302</v>
      </c>
      <c r="I465">
        <f t="shared" si="72"/>
        <v>414</v>
      </c>
      <c r="J465">
        <f>IF(B464&lt;Utilisateur!$B$25, C465+C$32/(INTERZONALFLOW)*(1-EXP(-INTERZONALFLOW/NFVOL*B465)),D465)</f>
        <v>0.18645074296522943</v>
      </c>
      <c r="K465">
        <f t="shared" si="69"/>
        <v>1725.1954531821968</v>
      </c>
      <c r="L465">
        <f t="shared" si="70"/>
        <v>3450.3909063643937</v>
      </c>
      <c r="M465">
        <f t="shared" si="71"/>
        <v>10351.172719093169</v>
      </c>
      <c r="N465">
        <f t="shared" si="73"/>
        <v>414</v>
      </c>
    </row>
    <row r="466" spans="2:14" x14ac:dyDescent="0.2">
      <c r="B466">
        <f t="shared" si="65"/>
        <v>415</v>
      </c>
      <c r="C466" t="str">
        <f>IF(B465&lt;Utilisateur!$B$25, Quellstärke/(Volumen*Verlustrate)*(1-EXP(-Verlustrate*B466)),"")</f>
        <v/>
      </c>
      <c r="D466">
        <f>IF(B466&gt;Utilisateur!$B$25, Quellstärke/(Volumen*Verlustrate)*(1-EXP(-Verlustrate*Utilisateur!$B$25))  * EXP(-Verlustrate*(B466-Utilisateur!$B$25)), "")</f>
        <v>0.18145327721233256</v>
      </c>
      <c r="E466">
        <f t="shared" si="74"/>
        <v>0.18145327721233256</v>
      </c>
      <c r="F466">
        <f t="shared" si="66"/>
        <v>1568.2221204348366</v>
      </c>
      <c r="G466">
        <f t="shared" si="67"/>
        <v>3136.4442408696732</v>
      </c>
      <c r="H466">
        <f t="shared" si="68"/>
        <v>9409.3327226090041</v>
      </c>
      <c r="I466">
        <f t="shared" si="72"/>
        <v>415</v>
      </c>
      <c r="J466">
        <f>IF(B465&lt;Utilisateur!$B$25, C466+C$32/(INTERZONALFLOW)*(1-EXP(-INTERZONALFLOW/NFVOL*B466)),D466)</f>
        <v>0.18145327721233256</v>
      </c>
      <c r="K466">
        <f t="shared" si="69"/>
        <v>1725.196814081776</v>
      </c>
      <c r="L466">
        <f t="shared" si="70"/>
        <v>3450.393628163552</v>
      </c>
      <c r="M466">
        <f t="shared" si="71"/>
        <v>10351.180884490643</v>
      </c>
      <c r="N466">
        <f t="shared" si="73"/>
        <v>415</v>
      </c>
    </row>
    <row r="467" spans="2:14" x14ac:dyDescent="0.2">
      <c r="B467">
        <f t="shared" si="65"/>
        <v>416</v>
      </c>
      <c r="C467" t="str">
        <f>IF(B466&lt;Utilisateur!$B$25, Quellstärke/(Volumen*Verlustrate)*(1-EXP(-Verlustrate*B467)),"")</f>
        <v/>
      </c>
      <c r="D467">
        <f>IF(B467&gt;Utilisateur!$B$25, Quellstärke/(Volumen*Verlustrate)*(1-EXP(-Verlustrate*Utilisateur!$B$25))  * EXP(-Verlustrate*(B467-Utilisateur!$B$25)), "")</f>
        <v>0.17658975924400463</v>
      </c>
      <c r="E467">
        <f t="shared" si="74"/>
        <v>0.17658975924400463</v>
      </c>
      <c r="F467">
        <f t="shared" si="66"/>
        <v>1568.2234448580309</v>
      </c>
      <c r="G467">
        <f t="shared" si="67"/>
        <v>3136.4468897160618</v>
      </c>
      <c r="H467">
        <f t="shared" si="68"/>
        <v>9409.3406691481705</v>
      </c>
      <c r="I467">
        <f t="shared" si="72"/>
        <v>416</v>
      </c>
      <c r="J467">
        <f>IF(B466&lt;Utilisateur!$B$25, C467+C$32/(INTERZONALFLOW)*(1-EXP(-INTERZONALFLOW/NFVOL*B467)),D467)</f>
        <v>0.17658975924400463</v>
      </c>
      <c r="K467">
        <f t="shared" si="69"/>
        <v>1725.1981385049703</v>
      </c>
      <c r="L467">
        <f t="shared" si="70"/>
        <v>3450.3962770099406</v>
      </c>
      <c r="M467">
        <f t="shared" si="71"/>
        <v>10351.188831029809</v>
      </c>
      <c r="N467">
        <f t="shared" si="73"/>
        <v>416</v>
      </c>
    </row>
    <row r="468" spans="2:14" x14ac:dyDescent="0.2">
      <c r="B468">
        <f t="shared" si="65"/>
        <v>417</v>
      </c>
      <c r="C468" t="str">
        <f>IF(B467&lt;Utilisateur!$B$25, Quellstärke/(Volumen*Verlustrate)*(1-EXP(-Verlustrate*B468)),"")</f>
        <v/>
      </c>
      <c r="D468">
        <f>IF(B468&gt;Utilisateur!$B$25, Quellstärke/(Volumen*Verlustrate)*(1-EXP(-Verlustrate*Utilisateur!$B$25))  * EXP(-Verlustrate*(B468-Utilisateur!$B$25)), "")</f>
        <v>0.17185659883874524</v>
      </c>
      <c r="E468">
        <f t="shared" si="74"/>
        <v>0.17185659883874524</v>
      </c>
      <c r="F468">
        <f t="shared" si="66"/>
        <v>1568.2247337825222</v>
      </c>
      <c r="G468">
        <f t="shared" si="67"/>
        <v>3136.4494675650444</v>
      </c>
      <c r="H468">
        <f t="shared" si="68"/>
        <v>9409.3484026951173</v>
      </c>
      <c r="I468">
        <f t="shared" si="72"/>
        <v>417</v>
      </c>
      <c r="J468">
        <f>IF(B467&lt;Utilisateur!$B$25, C468+C$32/(INTERZONALFLOW)*(1-EXP(-INTERZONALFLOW/NFVOL*B468)),D468)</f>
        <v>0.17185659883874524</v>
      </c>
      <c r="K468">
        <f t="shared" si="69"/>
        <v>1725.1994274294616</v>
      </c>
      <c r="L468">
        <f t="shared" si="70"/>
        <v>3450.3988548589232</v>
      </c>
      <c r="M468">
        <f t="shared" si="71"/>
        <v>10351.196564576756</v>
      </c>
      <c r="N468">
        <f t="shared" si="73"/>
        <v>417</v>
      </c>
    </row>
    <row r="469" spans="2:14" x14ac:dyDescent="0.2">
      <c r="B469">
        <f t="shared" si="65"/>
        <v>418</v>
      </c>
      <c r="C469" t="str">
        <f>IF(B468&lt;Utilisateur!$B$25, Quellstärke/(Volumen*Verlustrate)*(1-EXP(-Verlustrate*B469)),"")</f>
        <v/>
      </c>
      <c r="D469">
        <f>IF(B469&gt;Utilisateur!$B$25, Quellstärke/(Volumen*Verlustrate)*(1-EXP(-Verlustrate*Utilisateur!$B$25))  * EXP(-Verlustrate*(B469-Utilisateur!$B$25)), "")</f>
        <v>0.16725030200427202</v>
      </c>
      <c r="E469">
        <f t="shared" si="74"/>
        <v>0.16725030200427202</v>
      </c>
      <c r="F469">
        <f t="shared" si="66"/>
        <v>1568.2259881597872</v>
      </c>
      <c r="G469">
        <f t="shared" si="67"/>
        <v>3136.4519763195744</v>
      </c>
      <c r="H469">
        <f t="shared" si="68"/>
        <v>9409.3559289587083</v>
      </c>
      <c r="I469">
        <f t="shared" si="72"/>
        <v>418</v>
      </c>
      <c r="J469">
        <f>IF(B468&lt;Utilisateur!$B$25, C469+C$32/(INTERZONALFLOW)*(1-EXP(-INTERZONALFLOW/NFVOL*B469)),D469)</f>
        <v>0.16725030200427202</v>
      </c>
      <c r="K469">
        <f t="shared" si="69"/>
        <v>1725.2006818067266</v>
      </c>
      <c r="L469">
        <f t="shared" si="70"/>
        <v>3450.4013636134532</v>
      </c>
      <c r="M469">
        <f t="shared" si="71"/>
        <v>10351.204090840347</v>
      </c>
      <c r="N469">
        <f t="shared" si="73"/>
        <v>418</v>
      </c>
    </row>
    <row r="470" spans="2:14" x14ac:dyDescent="0.2">
      <c r="B470">
        <f t="shared" si="65"/>
        <v>419</v>
      </c>
      <c r="C470" t="str">
        <f>IF(B469&lt;Utilisateur!$B$25, Quellstärke/(Volumen*Verlustrate)*(1-EXP(-Verlustrate*B470)),"")</f>
        <v/>
      </c>
      <c r="D470">
        <f>IF(B470&gt;Utilisateur!$B$25, Quellstärke/(Volumen*Verlustrate)*(1-EXP(-Verlustrate*Utilisateur!$B$25))  * EXP(-Verlustrate*(B470-Utilisateur!$B$25)), "")</f>
        <v>0.162767468398273</v>
      </c>
      <c r="E470">
        <f t="shared" si="74"/>
        <v>0.162767468398273</v>
      </c>
      <c r="F470">
        <f t="shared" si="66"/>
        <v>1568.2272089158002</v>
      </c>
      <c r="G470">
        <f t="shared" si="67"/>
        <v>3136.4544178316005</v>
      </c>
      <c r="H470">
        <f t="shared" si="68"/>
        <v>9409.3632534947865</v>
      </c>
      <c r="I470">
        <f t="shared" si="72"/>
        <v>419</v>
      </c>
      <c r="J470">
        <f>IF(B469&lt;Utilisateur!$B$25, C470+C$32/(INTERZONALFLOW)*(1-EXP(-INTERZONALFLOW/NFVOL*B470)),D470)</f>
        <v>0.162767468398273</v>
      </c>
      <c r="K470">
        <f t="shared" si="69"/>
        <v>1725.2019025627396</v>
      </c>
      <c r="L470">
        <f t="shared" si="70"/>
        <v>3450.4038051254793</v>
      </c>
      <c r="M470">
        <f t="shared" si="71"/>
        <v>10351.211415376425</v>
      </c>
      <c r="N470">
        <f t="shared" si="73"/>
        <v>419</v>
      </c>
    </row>
    <row r="471" spans="2:14" x14ac:dyDescent="0.2">
      <c r="B471">
        <f t="shared" si="65"/>
        <v>420</v>
      </c>
      <c r="C471" t="str">
        <f>IF(B470&lt;Utilisateur!$B$25, Quellstärke/(Volumen*Verlustrate)*(1-EXP(-Verlustrate*B471)),"")</f>
        <v/>
      </c>
      <c r="D471">
        <f>IF(B471&gt;Utilisateur!$B$25, Quellstärke/(Volumen*Verlustrate)*(1-EXP(-Verlustrate*Utilisateur!$B$25))  * EXP(-Verlustrate*(B471-Utilisateur!$B$25)), "")</f>
        <v>0.15840478881829545</v>
      </c>
      <c r="E471">
        <f t="shared" si="74"/>
        <v>0.15840478881829545</v>
      </c>
      <c r="F471">
        <f t="shared" si="66"/>
        <v>1568.2283969517164</v>
      </c>
      <c r="G471">
        <f t="shared" si="67"/>
        <v>3136.4567939034328</v>
      </c>
      <c r="H471">
        <f t="shared" si="68"/>
        <v>9409.3703817102833</v>
      </c>
      <c r="I471">
        <f t="shared" si="72"/>
        <v>420</v>
      </c>
      <c r="J471">
        <f>IF(B470&lt;Utilisateur!$B$25, C471+C$32/(INTERZONALFLOW)*(1-EXP(-INTERZONALFLOW/NFVOL*B471)),D471)</f>
        <v>0.15840478881829545</v>
      </c>
      <c r="K471">
        <f t="shared" si="69"/>
        <v>1725.2030905986558</v>
      </c>
      <c r="L471">
        <f t="shared" si="70"/>
        <v>3450.4061811973115</v>
      </c>
      <c r="M471">
        <f t="shared" si="71"/>
        <v>10351.218543591922</v>
      </c>
      <c r="N471">
        <f t="shared" si="73"/>
        <v>420</v>
      </c>
    </row>
    <row r="472" spans="2:14" x14ac:dyDescent="0.2">
      <c r="B472">
        <f t="shared" si="65"/>
        <v>421</v>
      </c>
      <c r="C472" t="str">
        <f>IF(B471&lt;Utilisateur!$B$25, Quellstärke/(Volumen*Verlustrate)*(1-EXP(-Verlustrate*B472)),"")</f>
        <v/>
      </c>
      <c r="D472">
        <f>IF(B472&gt;Utilisateur!$B$25, Quellstärke/(Volumen*Verlustrate)*(1-EXP(-Verlustrate*Utilisateur!$B$25))  * EXP(-Verlustrate*(B472-Utilisateur!$B$25)), "")</f>
        <v>0.15415904275890899</v>
      </c>
      <c r="E472">
        <f t="shared" si="74"/>
        <v>0.15415904275890899</v>
      </c>
      <c r="F472">
        <f t="shared" si="66"/>
        <v>1568.229553144537</v>
      </c>
      <c r="G472">
        <f t="shared" si="67"/>
        <v>3136.459106289074</v>
      </c>
      <c r="H472">
        <f t="shared" si="68"/>
        <v>9409.3773188672076</v>
      </c>
      <c r="I472">
        <f t="shared" si="72"/>
        <v>421</v>
      </c>
      <c r="J472">
        <f>IF(B471&lt;Utilisateur!$B$25, C472+C$32/(INTERZONALFLOW)*(1-EXP(-INTERZONALFLOW/NFVOL*B472)),D472)</f>
        <v>0.15415904275890899</v>
      </c>
      <c r="K472">
        <f t="shared" si="69"/>
        <v>1725.2042467914764</v>
      </c>
      <c r="L472">
        <f t="shared" si="70"/>
        <v>3450.4084935829528</v>
      </c>
      <c r="M472">
        <f t="shared" si="71"/>
        <v>10351.225480748846</v>
      </c>
      <c r="N472">
        <f t="shared" si="73"/>
        <v>421</v>
      </c>
    </row>
    <row r="473" spans="2:14" x14ac:dyDescent="0.2">
      <c r="B473">
        <f t="shared" si="65"/>
        <v>422</v>
      </c>
      <c r="C473" t="str">
        <f>IF(B472&lt;Utilisateur!$B$25, Quellstärke/(Volumen*Verlustrate)*(1-EXP(-Verlustrate*B473)),"")</f>
        <v/>
      </c>
      <c r="D473">
        <f>IF(B473&gt;Utilisateur!$B$25, Quellstärke/(Volumen*Verlustrate)*(1-EXP(-Verlustrate*Utilisateur!$B$25))  * EXP(-Verlustrate*(B473-Utilisateur!$B$25)), "")</f>
        <v>0.15002709603434894</v>
      </c>
      <c r="E473">
        <f t="shared" si="74"/>
        <v>0.15002709603434894</v>
      </c>
      <c r="F473">
        <f t="shared" si="66"/>
        <v>1568.2306783477572</v>
      </c>
      <c r="G473">
        <f t="shared" si="67"/>
        <v>3136.4613566955145</v>
      </c>
      <c r="H473">
        <f t="shared" si="68"/>
        <v>9409.3840700865294</v>
      </c>
      <c r="I473">
        <f t="shared" si="72"/>
        <v>422</v>
      </c>
      <c r="J473">
        <f>IF(B472&lt;Utilisateur!$B$25, C473+C$32/(INTERZONALFLOW)*(1-EXP(-INTERZONALFLOW/NFVOL*B473)),D473)</f>
        <v>0.15002709603434894</v>
      </c>
      <c r="K473">
        <f t="shared" si="69"/>
        <v>1725.2053719946966</v>
      </c>
      <c r="L473">
        <f t="shared" si="70"/>
        <v>3450.4107439893933</v>
      </c>
      <c r="M473">
        <f t="shared" si="71"/>
        <v>10351.232231968168</v>
      </c>
      <c r="N473">
        <f t="shared" si="73"/>
        <v>422</v>
      </c>
    </row>
    <row r="474" spans="2:14" x14ac:dyDescent="0.2">
      <c r="B474">
        <f t="shared" si="65"/>
        <v>423</v>
      </c>
      <c r="C474" t="str">
        <f>IF(B473&lt;Utilisateur!$B$25, Quellstärke/(Volumen*Verlustrate)*(1-EXP(-Verlustrate*B474)),"")</f>
        <v/>
      </c>
      <c r="D474">
        <f>IF(B474&gt;Utilisateur!$B$25, Quellstärke/(Volumen*Verlustrate)*(1-EXP(-Verlustrate*Utilisateur!$B$25))  * EXP(-Verlustrate*(B474-Utilisateur!$B$25)), "")</f>
        <v>0.14600589846487586</v>
      </c>
      <c r="E474">
        <f t="shared" si="74"/>
        <v>0.14600589846487586</v>
      </c>
      <c r="F474">
        <f t="shared" si="66"/>
        <v>1568.2317733919958</v>
      </c>
      <c r="G474">
        <f t="shared" si="67"/>
        <v>3136.4635467839917</v>
      </c>
      <c r="H474">
        <f t="shared" si="68"/>
        <v>9409.3906403519595</v>
      </c>
      <c r="I474">
        <f t="shared" si="72"/>
        <v>423</v>
      </c>
      <c r="J474">
        <f>IF(B473&lt;Utilisateur!$B$25, C474+C$32/(INTERZONALFLOW)*(1-EXP(-INTERZONALFLOW/NFVOL*B474)),D474)</f>
        <v>0.14600589846487586</v>
      </c>
      <c r="K474">
        <f t="shared" si="69"/>
        <v>1725.2064670389352</v>
      </c>
      <c r="L474">
        <f t="shared" si="70"/>
        <v>3450.4129340778704</v>
      </c>
      <c r="M474">
        <f t="shared" si="71"/>
        <v>10351.238802233598</v>
      </c>
      <c r="N474">
        <f t="shared" si="73"/>
        <v>423</v>
      </c>
    </row>
    <row r="475" spans="2:14" x14ac:dyDescent="0.2">
      <c r="B475">
        <f t="shared" si="65"/>
        <v>424</v>
      </c>
      <c r="C475" t="str">
        <f>IF(B474&lt;Utilisateur!$B$25, Quellstärke/(Volumen*Verlustrate)*(1-EXP(-Verlustrate*B475)),"")</f>
        <v/>
      </c>
      <c r="D475">
        <f>IF(B475&gt;Utilisateur!$B$25, Quellstärke/(Volumen*Verlustrate)*(1-EXP(-Verlustrate*Utilisateur!$B$25))  * EXP(-Verlustrate*(B475-Utilisateur!$B$25)), "")</f>
        <v>0.1420924816251522</v>
      </c>
      <c r="E475">
        <f t="shared" si="74"/>
        <v>0.1420924816251522</v>
      </c>
      <c r="F475">
        <f t="shared" si="66"/>
        <v>1568.232839085608</v>
      </c>
      <c r="G475">
        <f t="shared" si="67"/>
        <v>3136.465678171216</v>
      </c>
      <c r="H475">
        <f t="shared" si="68"/>
        <v>9409.3970345136331</v>
      </c>
      <c r="I475">
        <f t="shared" si="72"/>
        <v>424</v>
      </c>
      <c r="J475">
        <f>IF(B474&lt;Utilisateur!$B$25, C475+C$32/(INTERZONALFLOW)*(1-EXP(-INTERZONALFLOW/NFVOL*B475)),D475)</f>
        <v>0.1420924816251522</v>
      </c>
      <c r="K475">
        <f t="shared" si="69"/>
        <v>1725.2075327325474</v>
      </c>
      <c r="L475">
        <f t="shared" si="70"/>
        <v>3450.4150654650948</v>
      </c>
      <c r="M475">
        <f t="shared" si="71"/>
        <v>10351.245196395272</v>
      </c>
      <c r="N475">
        <f t="shared" si="73"/>
        <v>424</v>
      </c>
    </row>
    <row r="476" spans="2:14" x14ac:dyDescent="0.2">
      <c r="B476">
        <f t="shared" si="65"/>
        <v>425</v>
      </c>
      <c r="C476" t="str">
        <f>IF(B475&lt;Utilisateur!$B$25, Quellstärke/(Volumen*Verlustrate)*(1-EXP(-Verlustrate*B476)),"")</f>
        <v/>
      </c>
      <c r="D476">
        <f>IF(B476&gt;Utilisateur!$B$25, Quellstärke/(Volumen*Verlustrate)*(1-EXP(-Verlustrate*Utilisateur!$B$25))  * EXP(-Verlustrate*(B476-Utilisateur!$B$25)), "")</f>
        <v>0.13828395665296556</v>
      </c>
      <c r="E476">
        <f t="shared" si="74"/>
        <v>0.13828395665296556</v>
      </c>
      <c r="F476">
        <f t="shared" si="66"/>
        <v>1568.2338762152829</v>
      </c>
      <c r="G476">
        <f t="shared" si="67"/>
        <v>3136.4677524305657</v>
      </c>
      <c r="H476">
        <f t="shared" si="68"/>
        <v>9409.4032572916822</v>
      </c>
      <c r="I476">
        <f t="shared" si="72"/>
        <v>425</v>
      </c>
      <c r="J476">
        <f>IF(B475&lt;Utilisateur!$B$25, C476+C$32/(INTERZONALFLOW)*(1-EXP(-INTERZONALFLOW/NFVOL*B476)),D476)</f>
        <v>0.13828395665296556</v>
      </c>
      <c r="K476">
        <f t="shared" si="69"/>
        <v>1725.2085698622222</v>
      </c>
      <c r="L476">
        <f t="shared" si="70"/>
        <v>3450.4171397244445</v>
      </c>
      <c r="M476">
        <f t="shared" si="71"/>
        <v>10351.251419173321</v>
      </c>
      <c r="N476">
        <f t="shared" si="73"/>
        <v>425</v>
      </c>
    </row>
    <row r="477" spans="2:14" x14ac:dyDescent="0.2">
      <c r="B477">
        <f t="shared" si="65"/>
        <v>426</v>
      </c>
      <c r="C477" t="str">
        <f>IF(B476&lt;Utilisateur!$B$25, Quellstärke/(Volumen*Verlustrate)*(1-EXP(-Verlustrate*B477)),"")</f>
        <v/>
      </c>
      <c r="D477">
        <f>IF(B477&gt;Utilisateur!$B$25, Quellstärke/(Volumen*Verlustrate)*(1-EXP(-Verlustrate*Utilisateur!$B$25))  * EXP(-Verlustrate*(B477-Utilisateur!$B$25)), "")</f>
        <v>0.13457751211668872</v>
      </c>
      <c r="E477">
        <f t="shared" si="74"/>
        <v>0.13457751211668872</v>
      </c>
      <c r="F477">
        <f t="shared" si="66"/>
        <v>1568.2348855466237</v>
      </c>
      <c r="G477">
        <f t="shared" si="67"/>
        <v>3136.4697710932473</v>
      </c>
      <c r="H477">
        <f t="shared" si="68"/>
        <v>9409.4093132797279</v>
      </c>
      <c r="I477">
        <f t="shared" si="72"/>
        <v>426</v>
      </c>
      <c r="J477">
        <f>IF(B476&lt;Utilisateur!$B$25, C477+C$32/(INTERZONALFLOW)*(1-EXP(-INTERZONALFLOW/NFVOL*B477)),D477)</f>
        <v>0.13457751211668872</v>
      </c>
      <c r="K477">
        <f t="shared" si="69"/>
        <v>1725.2095791935631</v>
      </c>
      <c r="L477">
        <f t="shared" si="70"/>
        <v>3450.4191583871261</v>
      </c>
      <c r="M477">
        <f t="shared" si="71"/>
        <v>10351.257475161367</v>
      </c>
      <c r="N477">
        <f t="shared" si="73"/>
        <v>426</v>
      </c>
    </row>
    <row r="478" spans="2:14" x14ac:dyDescent="0.2">
      <c r="B478">
        <f t="shared" si="65"/>
        <v>427</v>
      </c>
      <c r="C478" t="str">
        <f>IF(B477&lt;Utilisateur!$B$25, Quellstärke/(Volumen*Verlustrate)*(1-EXP(-Verlustrate*B478)),"")</f>
        <v/>
      </c>
      <c r="D478">
        <f>IF(B478&gt;Utilisateur!$B$25, Quellstärke/(Volumen*Verlustrate)*(1-EXP(-Verlustrate*Utilisateur!$B$25))  * EXP(-Verlustrate*(B478-Utilisateur!$B$25)), "")</f>
        <v>0.13097041193989487</v>
      </c>
      <c r="E478">
        <f t="shared" si="74"/>
        <v>0.13097041193989487</v>
      </c>
      <c r="F478">
        <f t="shared" si="66"/>
        <v>1568.2358678247133</v>
      </c>
      <c r="G478">
        <f t="shared" si="67"/>
        <v>3136.4717356494266</v>
      </c>
      <c r="H478">
        <f t="shared" si="68"/>
        <v>9409.4152069482661</v>
      </c>
      <c r="I478">
        <f t="shared" si="72"/>
        <v>427</v>
      </c>
      <c r="J478">
        <f>IF(B477&lt;Utilisateur!$B$25, C478+C$32/(INTERZONALFLOW)*(1-EXP(-INTERZONALFLOW/NFVOL*B478)),D478)</f>
        <v>0.13097041193989487</v>
      </c>
      <c r="K478">
        <f t="shared" si="69"/>
        <v>1725.2105614716527</v>
      </c>
      <c r="L478">
        <f t="shared" si="70"/>
        <v>3450.4211229433054</v>
      </c>
      <c r="M478">
        <f t="shared" si="71"/>
        <v>10351.263368829905</v>
      </c>
      <c r="N478">
        <f t="shared" si="73"/>
        <v>427</v>
      </c>
    </row>
    <row r="479" spans="2:14" x14ac:dyDescent="0.2">
      <c r="B479">
        <f t="shared" si="65"/>
        <v>428</v>
      </c>
      <c r="C479" t="str">
        <f>IF(B478&lt;Utilisateur!$B$25, Quellstärke/(Volumen*Verlustrate)*(1-EXP(-Verlustrate*B479)),"")</f>
        <v/>
      </c>
      <c r="D479">
        <f>IF(B479&gt;Utilisateur!$B$25, Quellstärke/(Volumen*Verlustrate)*(1-EXP(-Verlustrate*Utilisateur!$B$25))  * EXP(-Verlustrate*(B479-Utilisateur!$B$25)), "")</f>
        <v>0.12745999338160335</v>
      </c>
      <c r="E479">
        <f t="shared" si="74"/>
        <v>0.12745999338160335</v>
      </c>
      <c r="F479">
        <f t="shared" si="66"/>
        <v>1568.2368237746637</v>
      </c>
      <c r="G479">
        <f t="shared" si="67"/>
        <v>3136.4736475493273</v>
      </c>
      <c r="H479">
        <f t="shared" si="68"/>
        <v>9409.4209426479683</v>
      </c>
      <c r="I479">
        <f t="shared" si="72"/>
        <v>428</v>
      </c>
      <c r="J479">
        <f>IF(B478&lt;Utilisateur!$B$25, C479+C$32/(INTERZONALFLOW)*(1-EXP(-INTERZONALFLOW/NFVOL*B479)),D479)</f>
        <v>0.12745999338160335</v>
      </c>
      <c r="K479">
        <f t="shared" si="69"/>
        <v>1725.211517421603</v>
      </c>
      <c r="L479">
        <f t="shared" si="70"/>
        <v>3450.4230348432061</v>
      </c>
      <c r="M479">
        <f t="shared" si="71"/>
        <v>10351.269104529607</v>
      </c>
      <c r="N479">
        <f t="shared" si="73"/>
        <v>428</v>
      </c>
    </row>
    <row r="480" spans="2:14" x14ac:dyDescent="0.2">
      <c r="B480">
        <f t="shared" si="65"/>
        <v>429</v>
      </c>
      <c r="C480" t="str">
        <f>IF(B479&lt;Utilisateur!$B$25, Quellstärke/(Volumen*Verlustrate)*(1-EXP(-Verlustrate*B480)),"")</f>
        <v/>
      </c>
      <c r="D480">
        <f>IF(B480&gt;Utilisateur!$B$25, Quellstärke/(Volumen*Verlustrate)*(1-EXP(-Verlustrate*Utilisateur!$B$25))  * EXP(-Verlustrate*(B480-Utilisateur!$B$25)), "")</f>
        <v>0.12404366507065735</v>
      </c>
      <c r="E480">
        <f t="shared" si="74"/>
        <v>0.12404366507065735</v>
      </c>
      <c r="F480">
        <f t="shared" si="66"/>
        <v>1568.2377541021517</v>
      </c>
      <c r="G480">
        <f t="shared" si="67"/>
        <v>3136.4755082043034</v>
      </c>
      <c r="H480">
        <f t="shared" si="68"/>
        <v>9409.4265246128962</v>
      </c>
      <c r="I480">
        <f t="shared" si="72"/>
        <v>429</v>
      </c>
      <c r="J480">
        <f>IF(B479&lt;Utilisateur!$B$25, C480+C$32/(INTERZONALFLOW)*(1-EXP(-INTERZONALFLOW/NFVOL*B480)),D480)</f>
        <v>0.12404366507065735</v>
      </c>
      <c r="K480">
        <f t="shared" si="69"/>
        <v>1725.2124477490911</v>
      </c>
      <c r="L480">
        <f t="shared" si="70"/>
        <v>3450.4248954981822</v>
      </c>
      <c r="M480">
        <f t="shared" si="71"/>
        <v>10351.274686494535</v>
      </c>
      <c r="N480">
        <f t="shared" si="73"/>
        <v>429</v>
      </c>
    </row>
    <row r="481" spans="2:14" x14ac:dyDescent="0.2">
      <c r="B481">
        <f t="shared" si="65"/>
        <v>430</v>
      </c>
      <c r="C481" t="str">
        <f>IF(B480&lt;Utilisateur!$B$25, Quellstärke/(Volumen*Verlustrate)*(1-EXP(-Verlustrate*B481)),"")</f>
        <v/>
      </c>
      <c r="D481">
        <f>IF(B481&gt;Utilisateur!$B$25, Quellstärke/(Volumen*Verlustrate)*(1-EXP(-Verlustrate*Utilisateur!$B$25))  * EXP(-Verlustrate*(B481-Utilisateur!$B$25)), "")</f>
        <v>0.12071890509279003</v>
      </c>
      <c r="E481">
        <f t="shared" si="74"/>
        <v>0.12071890509279003</v>
      </c>
      <c r="F481">
        <f t="shared" si="66"/>
        <v>1568.2386594939398</v>
      </c>
      <c r="G481">
        <f t="shared" si="67"/>
        <v>3136.4773189878797</v>
      </c>
      <c r="H481">
        <f t="shared" si="68"/>
        <v>9409.4319569636245</v>
      </c>
      <c r="I481">
        <f t="shared" si="72"/>
        <v>430</v>
      </c>
      <c r="J481">
        <f>IF(B480&lt;Utilisateur!$B$25, C481+C$32/(INTERZONALFLOW)*(1-EXP(-INTERZONALFLOW/NFVOL*B481)),D481)</f>
        <v>0.12071890509279003</v>
      </c>
      <c r="K481">
        <f t="shared" si="69"/>
        <v>1725.2133531408792</v>
      </c>
      <c r="L481">
        <f t="shared" si="70"/>
        <v>3450.4267062817585</v>
      </c>
      <c r="M481">
        <f t="shared" si="71"/>
        <v>10351.280118845263</v>
      </c>
      <c r="N481">
        <f t="shared" si="73"/>
        <v>430</v>
      </c>
    </row>
    <row r="482" spans="2:14" x14ac:dyDescent="0.2">
      <c r="B482">
        <f t="shared" si="65"/>
        <v>431</v>
      </c>
      <c r="C482" t="str">
        <f>IF(B481&lt;Utilisateur!$B$25, Quellstärke/(Volumen*Verlustrate)*(1-EXP(-Verlustrate*B482)),"")</f>
        <v/>
      </c>
      <c r="D482">
        <f>IF(B482&gt;Utilisateur!$B$25, Quellstärke/(Volumen*Verlustrate)*(1-EXP(-Verlustrate*Utilisateur!$B$25))  * EXP(-Verlustrate*(B482-Utilisateur!$B$25)), "")</f>
        <v>0.11748325912896086</v>
      </c>
      <c r="E482">
        <f t="shared" si="74"/>
        <v>0.11748325912896086</v>
      </c>
      <c r="F482">
        <f t="shared" si="66"/>
        <v>1568.2395406183832</v>
      </c>
      <c r="G482">
        <f t="shared" si="67"/>
        <v>3136.4790812367664</v>
      </c>
      <c r="H482">
        <f t="shared" si="68"/>
        <v>9409.4372437102847</v>
      </c>
      <c r="I482">
        <f t="shared" si="72"/>
        <v>431</v>
      </c>
      <c r="J482">
        <f>IF(B481&lt;Utilisateur!$B$25, C482+C$32/(INTERZONALFLOW)*(1-EXP(-INTERZONALFLOW/NFVOL*B482)),D482)</f>
        <v>0.11748325912896086</v>
      </c>
      <c r="K482">
        <f t="shared" si="69"/>
        <v>1725.2142342653226</v>
      </c>
      <c r="L482">
        <f t="shared" si="70"/>
        <v>3450.4284685306452</v>
      </c>
      <c r="M482">
        <f t="shared" si="71"/>
        <v>10351.285405591923</v>
      </c>
      <c r="N482">
        <f t="shared" si="73"/>
        <v>431</v>
      </c>
    </row>
    <row r="483" spans="2:14" x14ac:dyDescent="0.2">
      <c r="B483">
        <f t="shared" si="65"/>
        <v>432</v>
      </c>
      <c r="C483" t="str">
        <f>IF(B482&lt;Utilisateur!$B$25, Quellstärke/(Volumen*Verlustrate)*(1-EXP(-Verlustrate*B483)),"")</f>
        <v/>
      </c>
      <c r="D483">
        <f>IF(B483&gt;Utilisateur!$B$25, Quellstärke/(Volumen*Verlustrate)*(1-EXP(-Verlustrate*Utilisateur!$B$25))  * EXP(-Verlustrate*(B483-Utilisateur!$B$25)), "")</f>
        <v>0.11433433864359072</v>
      </c>
      <c r="E483">
        <f t="shared" si="74"/>
        <v>0.11433433864359072</v>
      </c>
      <c r="F483">
        <f t="shared" si="66"/>
        <v>1568.2403981259231</v>
      </c>
      <c r="G483">
        <f t="shared" si="67"/>
        <v>3136.4807962518462</v>
      </c>
      <c r="H483">
        <f t="shared" si="68"/>
        <v>9409.442388755524</v>
      </c>
      <c r="I483">
        <f t="shared" si="72"/>
        <v>432</v>
      </c>
      <c r="J483">
        <f>IF(B482&lt;Utilisateur!$B$25, C483+C$32/(INTERZONALFLOW)*(1-EXP(-INTERZONALFLOW/NFVOL*B483)),D483)</f>
        <v>0.11433433864359072</v>
      </c>
      <c r="K483">
        <f t="shared" si="69"/>
        <v>1725.2150917728625</v>
      </c>
      <c r="L483">
        <f t="shared" si="70"/>
        <v>3450.430183545725</v>
      </c>
      <c r="M483">
        <f t="shared" si="71"/>
        <v>10351.290550637163</v>
      </c>
      <c r="N483">
        <f t="shared" si="73"/>
        <v>432</v>
      </c>
    </row>
    <row r="484" spans="2:14" x14ac:dyDescent="0.2">
      <c r="B484">
        <f t="shared" si="65"/>
        <v>433</v>
      </c>
      <c r="C484" t="str">
        <f>IF(B483&lt;Utilisateur!$B$25, Quellstärke/(Volumen*Verlustrate)*(1-EXP(-Verlustrate*B484)),"")</f>
        <v/>
      </c>
      <c r="D484">
        <f>IF(B484&gt;Utilisateur!$B$25, Quellstärke/(Volumen*Verlustrate)*(1-EXP(-Verlustrate*Utilisateur!$B$25))  * EXP(-Verlustrate*(B484-Utilisateur!$B$25)), "")</f>
        <v>0.11126981912135969</v>
      </c>
      <c r="E484">
        <f t="shared" si="74"/>
        <v>0.11126981912135969</v>
      </c>
      <c r="F484">
        <f t="shared" si="66"/>
        <v>1568.2412326495664</v>
      </c>
      <c r="G484">
        <f t="shared" si="67"/>
        <v>3136.4824652991329</v>
      </c>
      <c r="H484">
        <f t="shared" si="68"/>
        <v>9409.4473958973849</v>
      </c>
      <c r="I484">
        <f t="shared" si="72"/>
        <v>433</v>
      </c>
      <c r="J484">
        <f>IF(B483&lt;Utilisateur!$B$25, C484+C$32/(INTERZONALFLOW)*(1-EXP(-INTERZONALFLOW/NFVOL*B484)),D484)</f>
        <v>0.11126981912135969</v>
      </c>
      <c r="K484">
        <f t="shared" si="69"/>
        <v>1725.2159262965058</v>
      </c>
      <c r="L484">
        <f t="shared" si="70"/>
        <v>3450.4318525930116</v>
      </c>
      <c r="M484">
        <f t="shared" si="71"/>
        <v>10351.295557779024</v>
      </c>
      <c r="N484">
        <f t="shared" si="73"/>
        <v>433</v>
      </c>
    </row>
    <row r="485" spans="2:14" x14ac:dyDescent="0.2">
      <c r="B485">
        <f t="shared" si="65"/>
        <v>434</v>
      </c>
      <c r="C485" t="str">
        <f>IF(B484&lt;Utilisateur!$B$25, Quellstärke/(Volumen*Verlustrate)*(1-EXP(-Verlustrate*B485)),"")</f>
        <v/>
      </c>
      <c r="D485">
        <f>IF(B485&gt;Utilisateur!$B$25, Quellstärke/(Volumen*Verlustrate)*(1-EXP(-Verlustrate*Utilisateur!$B$25))  * EXP(-Verlustrate*(B485-Utilisateur!$B$25)), "")</f>
        <v>0.10828743835126146</v>
      </c>
      <c r="E485">
        <f t="shared" si="74"/>
        <v>0.10828743835126146</v>
      </c>
      <c r="F485">
        <f t="shared" si="66"/>
        <v>1568.242044805354</v>
      </c>
      <c r="G485">
        <f t="shared" si="67"/>
        <v>3136.484089610708</v>
      </c>
      <c r="H485">
        <f t="shared" si="68"/>
        <v>9409.4522688321103</v>
      </c>
      <c r="I485">
        <f t="shared" si="72"/>
        <v>434</v>
      </c>
      <c r="J485">
        <f>IF(B484&lt;Utilisateur!$B$25, C485+C$32/(INTERZONALFLOW)*(1-EXP(-INTERZONALFLOW/NFVOL*B485)),D485)</f>
        <v>0.10828743835126146</v>
      </c>
      <c r="K485">
        <f t="shared" si="69"/>
        <v>1725.2167384522934</v>
      </c>
      <c r="L485">
        <f t="shared" si="70"/>
        <v>3450.4334769045868</v>
      </c>
      <c r="M485">
        <f t="shared" si="71"/>
        <v>10351.300430713749</v>
      </c>
      <c r="N485">
        <f t="shared" si="73"/>
        <v>434</v>
      </c>
    </row>
    <row r="486" spans="2:14" x14ac:dyDescent="0.2">
      <c r="B486">
        <f t="shared" si="65"/>
        <v>435</v>
      </c>
      <c r="C486" t="str">
        <f>IF(B485&lt;Utilisateur!$B$25, Quellstärke/(Volumen*Verlustrate)*(1-EXP(-Verlustrate*B486)),"")</f>
        <v/>
      </c>
      <c r="D486">
        <f>IF(B486&gt;Utilisateur!$B$25, Quellstärke/(Volumen*Verlustrate)*(1-EXP(-Verlustrate*Utilisateur!$B$25))  * EXP(-Verlustrate*(B486-Utilisateur!$B$25)), "")</f>
        <v>0.10538499475665349</v>
      </c>
      <c r="E486">
        <f t="shared" si="74"/>
        <v>0.10538499475665349</v>
      </c>
      <c r="F486">
        <f t="shared" si="66"/>
        <v>1568.2428351928147</v>
      </c>
      <c r="G486">
        <f t="shared" si="67"/>
        <v>3136.4856703856294</v>
      </c>
      <c r="H486">
        <f t="shared" si="68"/>
        <v>9409.4570111568737</v>
      </c>
      <c r="I486">
        <f t="shared" si="72"/>
        <v>435</v>
      </c>
      <c r="J486">
        <f>IF(B485&lt;Utilisateur!$B$25, C486+C$32/(INTERZONALFLOW)*(1-EXP(-INTERZONALFLOW/NFVOL*B486)),D486)</f>
        <v>0.10538499475665349</v>
      </c>
      <c r="K486">
        <f t="shared" si="69"/>
        <v>1725.2175288397541</v>
      </c>
      <c r="L486">
        <f t="shared" si="70"/>
        <v>3450.4350576795082</v>
      </c>
      <c r="M486">
        <f t="shared" si="71"/>
        <v>10351.305173038512</v>
      </c>
      <c r="N486">
        <f t="shared" si="73"/>
        <v>435</v>
      </c>
    </row>
    <row r="487" spans="2:14" x14ac:dyDescent="0.2">
      <c r="B487">
        <f t="shared" si="65"/>
        <v>436</v>
      </c>
      <c r="C487" t="str">
        <f>IF(B486&lt;Utilisateur!$B$25, Quellstärke/(Volumen*Verlustrate)*(1-EXP(-Verlustrate*B487)),"")</f>
        <v/>
      </c>
      <c r="D487">
        <f>IF(B487&gt;Utilisateur!$B$25, Quellstärke/(Volumen*Verlustrate)*(1-EXP(-Verlustrate*Utilisateur!$B$25))  * EXP(-Verlustrate*(B487-Utilisateur!$B$25)), "")</f>
        <v>0.10256034577006397</v>
      </c>
      <c r="E487">
        <f t="shared" si="74"/>
        <v>0.10256034577006397</v>
      </c>
      <c r="F487">
        <f t="shared" si="66"/>
        <v>1568.2436043954081</v>
      </c>
      <c r="G487">
        <f t="shared" si="67"/>
        <v>3136.4872087908161</v>
      </c>
      <c r="H487">
        <f t="shared" si="68"/>
        <v>9409.4616263724329</v>
      </c>
      <c r="I487">
        <f t="shared" si="72"/>
        <v>436</v>
      </c>
      <c r="J487">
        <f>IF(B486&lt;Utilisateur!$B$25, C487+C$32/(INTERZONALFLOW)*(1-EXP(-INTERZONALFLOW/NFVOL*B487)),D487)</f>
        <v>0.10256034577006397</v>
      </c>
      <c r="K487">
        <f t="shared" si="69"/>
        <v>1725.2182980423474</v>
      </c>
      <c r="L487">
        <f t="shared" si="70"/>
        <v>3450.4365960846949</v>
      </c>
      <c r="M487">
        <f t="shared" si="71"/>
        <v>10351.309788254071</v>
      </c>
      <c r="N487">
        <f t="shared" si="73"/>
        <v>436</v>
      </c>
    </row>
    <row r="488" spans="2:14" x14ac:dyDescent="0.2">
      <c r="B488">
        <f t="shared" si="65"/>
        <v>437</v>
      </c>
      <c r="C488" t="str">
        <f>IF(B487&lt;Utilisateur!$B$25, Quellstärke/(Volumen*Verlustrate)*(1-EXP(-Verlustrate*B488)),"")</f>
        <v/>
      </c>
      <c r="D488">
        <f>IF(B488&gt;Utilisateur!$B$25, Quellstärke/(Volumen*Verlustrate)*(1-EXP(-Verlustrate*Utilisateur!$B$25))  * EXP(-Verlustrate*(B488-Utilisateur!$B$25)), "")</f>
        <v>9.9811406251562235E-2</v>
      </c>
      <c r="E488">
        <f t="shared" si="74"/>
        <v>9.9811406251562235E-2</v>
      </c>
      <c r="F488">
        <f t="shared" si="66"/>
        <v>1568.244352980955</v>
      </c>
      <c r="G488">
        <f t="shared" si="67"/>
        <v>3136.48870596191</v>
      </c>
      <c r="H488">
        <f t="shared" si="68"/>
        <v>9409.466117885715</v>
      </c>
      <c r="I488">
        <f t="shared" si="72"/>
        <v>437</v>
      </c>
      <c r="J488">
        <f>IF(B487&lt;Utilisateur!$B$25, C488+C$32/(INTERZONALFLOW)*(1-EXP(-INTERZONALFLOW/NFVOL*B488)),D488)</f>
        <v>9.9811406251562235E-2</v>
      </c>
      <c r="K488">
        <f t="shared" si="69"/>
        <v>1725.2190466278944</v>
      </c>
      <c r="L488">
        <f t="shared" si="70"/>
        <v>3450.4380932557888</v>
      </c>
      <c r="M488">
        <f t="shared" si="71"/>
        <v>10351.314279767354</v>
      </c>
      <c r="N488">
        <f t="shared" si="73"/>
        <v>437</v>
      </c>
    </row>
    <row r="489" spans="2:14" x14ac:dyDescent="0.2">
      <c r="B489">
        <f t="shared" si="65"/>
        <v>438</v>
      </c>
      <c r="C489" t="str">
        <f>IF(B488&lt;Utilisateur!$B$25, Quellstärke/(Volumen*Verlustrate)*(1-EXP(-Verlustrate*B489)),"")</f>
        <v/>
      </c>
      <c r="D489">
        <f>IF(B489&gt;Utilisateur!$B$25, Quellstärke/(Volumen*Verlustrate)*(1-EXP(-Verlustrate*Utilisateur!$B$25))  * EXP(-Verlustrate*(B489-Utilisateur!$B$25)), "")</f>
        <v>9.7136146949518679E-2</v>
      </c>
      <c r="E489">
        <f t="shared" si="74"/>
        <v>9.7136146949518679E-2</v>
      </c>
      <c r="F489">
        <f t="shared" si="66"/>
        <v>1568.245081502057</v>
      </c>
      <c r="G489">
        <f t="shared" si="67"/>
        <v>3136.490163004114</v>
      </c>
      <c r="H489">
        <f t="shared" si="68"/>
        <v>9409.4704890123285</v>
      </c>
      <c r="I489">
        <f t="shared" si="72"/>
        <v>438</v>
      </c>
      <c r="J489">
        <f>IF(B488&lt;Utilisateur!$B$25, C489+C$32/(INTERZONALFLOW)*(1-EXP(-INTERZONALFLOW/NFVOL*B489)),D489)</f>
        <v>9.7136146949518679E-2</v>
      </c>
      <c r="K489">
        <f t="shared" si="69"/>
        <v>1725.2197751489964</v>
      </c>
      <c r="L489">
        <f t="shared" si="70"/>
        <v>3450.4395502979928</v>
      </c>
      <c r="M489">
        <f t="shared" si="71"/>
        <v>10351.318650893967</v>
      </c>
      <c r="N489">
        <f t="shared" si="73"/>
        <v>438</v>
      </c>
    </row>
    <row r="490" spans="2:14" x14ac:dyDescent="0.2">
      <c r="B490">
        <f t="shared" si="65"/>
        <v>439</v>
      </c>
      <c r="C490" t="str">
        <f>IF(B489&lt;Utilisateur!$B$25, Quellstärke/(Volumen*Verlustrate)*(1-EXP(-Verlustrate*B490)),"")</f>
        <v/>
      </c>
      <c r="D490">
        <f>IF(B490&gt;Utilisateur!$B$25, Quellstärke/(Volumen*Verlustrate)*(1-EXP(-Verlustrate*Utilisateur!$B$25))  * EXP(-Verlustrate*(B490-Utilisateur!$B$25)), "")</f>
        <v>9.4532593002624107E-2</v>
      </c>
      <c r="E490">
        <f t="shared" si="74"/>
        <v>9.4532593002624107E-2</v>
      </c>
      <c r="F490">
        <f t="shared" si="66"/>
        <v>1568.2457904965045</v>
      </c>
      <c r="G490">
        <f t="shared" si="67"/>
        <v>3136.4915809930089</v>
      </c>
      <c r="H490">
        <f t="shared" si="68"/>
        <v>9409.4747429790132</v>
      </c>
      <c r="I490">
        <f t="shared" si="72"/>
        <v>439</v>
      </c>
      <c r="J490">
        <f>IF(B489&lt;Utilisateur!$B$25, C490+C$32/(INTERZONALFLOW)*(1-EXP(-INTERZONALFLOW/NFVOL*B490)),D490)</f>
        <v>9.4532593002624107E-2</v>
      </c>
      <c r="K490">
        <f t="shared" si="69"/>
        <v>1725.2204841434439</v>
      </c>
      <c r="L490">
        <f t="shared" si="70"/>
        <v>3450.4409682868877</v>
      </c>
      <c r="M490">
        <f t="shared" si="71"/>
        <v>10351.322904860652</v>
      </c>
      <c r="N490">
        <f t="shared" si="73"/>
        <v>439</v>
      </c>
    </row>
    <row r="491" spans="2:14" x14ac:dyDescent="0.2">
      <c r="B491">
        <f t="shared" si="65"/>
        <v>440</v>
      </c>
      <c r="C491" t="str">
        <f>IF(B490&lt;Utilisateur!$B$25, Quellstärke/(Volumen*Verlustrate)*(1-EXP(-Verlustrate*B491)),"")</f>
        <v/>
      </c>
      <c r="D491">
        <f>IF(B491&gt;Utilisateur!$B$25, Quellstärke/(Volumen*Verlustrate)*(1-EXP(-Verlustrate*Utilisateur!$B$25))  * EXP(-Verlustrate*(B491-Utilisateur!$B$25)), "")</f>
        <v>9.1998822482056861E-2</v>
      </c>
      <c r="E491">
        <f t="shared" si="74"/>
        <v>9.1998822482056861E-2</v>
      </c>
      <c r="F491">
        <f t="shared" si="66"/>
        <v>1568.2464804876731</v>
      </c>
      <c r="G491">
        <f t="shared" si="67"/>
        <v>3136.4929609753463</v>
      </c>
      <c r="H491">
        <f t="shared" si="68"/>
        <v>9409.4788829260251</v>
      </c>
      <c r="I491">
        <f t="shared" si="72"/>
        <v>440</v>
      </c>
      <c r="J491">
        <f>IF(B490&lt;Utilisateur!$B$25, C491+C$32/(INTERZONALFLOW)*(1-EXP(-INTERZONALFLOW/NFVOL*B491)),D491)</f>
        <v>9.1998822482056861E-2</v>
      </c>
      <c r="K491">
        <f t="shared" si="69"/>
        <v>1725.2211741346125</v>
      </c>
      <c r="L491">
        <f t="shared" si="70"/>
        <v>3450.442348269225</v>
      </c>
      <c r="M491">
        <f t="shared" si="71"/>
        <v>10351.327044807664</v>
      </c>
      <c r="N491">
        <f t="shared" si="73"/>
        <v>440</v>
      </c>
    </row>
    <row r="492" spans="2:14" x14ac:dyDescent="0.2">
      <c r="B492">
        <f t="shared" si="65"/>
        <v>441</v>
      </c>
      <c r="C492" t="str">
        <f>IF(B491&lt;Utilisateur!$B$25, Quellstärke/(Volumen*Verlustrate)*(1-EXP(-Verlustrate*B492)),"")</f>
        <v/>
      </c>
      <c r="D492">
        <f>IF(B492&gt;Utilisateur!$B$25, Quellstärke/(Volumen*Verlustrate)*(1-EXP(-Verlustrate*Utilisateur!$B$25))  * EXP(-Verlustrate*(B492-Utilisateur!$B$25)), "")</f>
        <v>8.953296497272728E-2</v>
      </c>
      <c r="E492">
        <f t="shared" si="74"/>
        <v>8.953296497272728E-2</v>
      </c>
      <c r="F492">
        <f t="shared" si="66"/>
        <v>1568.2471519849105</v>
      </c>
      <c r="G492">
        <f t="shared" si="67"/>
        <v>3136.494303969821</v>
      </c>
      <c r="H492">
        <f t="shared" si="68"/>
        <v>9409.4829119094484</v>
      </c>
      <c r="I492">
        <f t="shared" si="72"/>
        <v>441</v>
      </c>
      <c r="J492">
        <f>IF(B491&lt;Utilisateur!$B$25, C492+C$32/(INTERZONALFLOW)*(1-EXP(-INTERZONALFLOW/NFVOL*B492)),D492)</f>
        <v>8.953296497272728E-2</v>
      </c>
      <c r="K492">
        <f t="shared" si="69"/>
        <v>1725.2218456318499</v>
      </c>
      <c r="L492">
        <f t="shared" si="70"/>
        <v>3450.4436912636997</v>
      </c>
      <c r="M492">
        <f t="shared" si="71"/>
        <v>10351.331073791087</v>
      </c>
      <c r="N492">
        <f t="shared" si="73"/>
        <v>441</v>
      </c>
    </row>
    <row r="493" spans="2:14" x14ac:dyDescent="0.2">
      <c r="B493">
        <f t="shared" si="65"/>
        <v>442</v>
      </c>
      <c r="C493" t="str">
        <f>IF(B492&lt;Utilisateur!$B$25, Quellstärke/(Volumen*Verlustrate)*(1-EXP(-Verlustrate*B493)),"")</f>
        <v/>
      </c>
      <c r="D493">
        <f>IF(B493&gt;Utilisateur!$B$25, Quellstärke/(Volumen*Verlustrate)*(1-EXP(-Verlustrate*Utilisateur!$B$25))  * EXP(-Verlustrate*(B493-Utilisateur!$B$25)), "")</f>
        <v>8.7133200192546376E-2</v>
      </c>
      <c r="E493">
        <f t="shared" si="74"/>
        <v>8.7133200192546376E-2</v>
      </c>
      <c r="F493">
        <f t="shared" si="66"/>
        <v>1568.2478054839119</v>
      </c>
      <c r="G493">
        <f t="shared" si="67"/>
        <v>3136.4956109678237</v>
      </c>
      <c r="H493">
        <f t="shared" si="68"/>
        <v>9409.4868329034562</v>
      </c>
      <c r="I493">
        <f t="shared" si="72"/>
        <v>442</v>
      </c>
      <c r="J493">
        <f>IF(B492&lt;Utilisateur!$B$25, C493+C$32/(INTERZONALFLOW)*(1-EXP(-INTERZONALFLOW/NFVOL*B493)),D493)</f>
        <v>8.7133200192546376E-2</v>
      </c>
      <c r="K493">
        <f t="shared" si="69"/>
        <v>1725.2224991308512</v>
      </c>
      <c r="L493">
        <f t="shared" si="70"/>
        <v>3450.4449982617025</v>
      </c>
      <c r="M493">
        <f t="shared" si="71"/>
        <v>10351.334994785095</v>
      </c>
      <c r="N493">
        <f t="shared" si="73"/>
        <v>442</v>
      </c>
    </row>
    <row r="494" spans="2:14" x14ac:dyDescent="0.2">
      <c r="B494">
        <f t="shared" si="65"/>
        <v>443</v>
      </c>
      <c r="C494" t="str">
        <f>IF(B493&lt;Utilisateur!$B$25, Quellstärke/(Volumen*Verlustrate)*(1-EXP(-Verlustrate*B494)),"")</f>
        <v/>
      </c>
      <c r="D494">
        <f>IF(B494&gt;Utilisateur!$B$25, Quellstärke/(Volumen*Verlustrate)*(1-EXP(-Verlustrate*Utilisateur!$B$25))  * EXP(-Verlustrate*(B494-Utilisateur!$B$25)), "")</f>
        <v>8.4797756648705203E-2</v>
      </c>
      <c r="E494">
        <f t="shared" si="74"/>
        <v>8.4797756648705203E-2</v>
      </c>
      <c r="F494">
        <f t="shared" si="66"/>
        <v>1568.2484414670866</v>
      </c>
      <c r="G494">
        <f t="shared" si="67"/>
        <v>3136.4968829341733</v>
      </c>
      <c r="H494">
        <f t="shared" si="68"/>
        <v>9409.4906488025063</v>
      </c>
      <c r="I494">
        <f t="shared" si="72"/>
        <v>443</v>
      </c>
      <c r="J494">
        <f>IF(B493&lt;Utilisateur!$B$25, C494+C$32/(INTERZONALFLOW)*(1-EXP(-INTERZONALFLOW/NFVOL*B494)),D494)</f>
        <v>8.4797756648705203E-2</v>
      </c>
      <c r="K494">
        <f t="shared" si="69"/>
        <v>1725.223135114026</v>
      </c>
      <c r="L494">
        <f t="shared" si="70"/>
        <v>3450.4462702280521</v>
      </c>
      <c r="M494">
        <f t="shared" si="71"/>
        <v>10351.338810684145</v>
      </c>
      <c r="N494">
        <f t="shared" si="73"/>
        <v>443</v>
      </c>
    </row>
    <row r="495" spans="2:14" x14ac:dyDescent="0.2">
      <c r="B495">
        <f t="shared" si="65"/>
        <v>444</v>
      </c>
      <c r="C495" t="str">
        <f>IF(B494&lt;Utilisateur!$B$25, Quellstärke/(Volumen*Verlustrate)*(1-EXP(-Verlustrate*B495)),"")</f>
        <v/>
      </c>
      <c r="D495">
        <f>IF(B495&gt;Utilisateur!$B$25, Quellstärke/(Volumen*Verlustrate)*(1-EXP(-Verlustrate*Utilisateur!$B$25))  * EXP(-Verlustrate*(B495-Utilisateur!$B$25)), "")</f>
        <v>8.2524910329967727E-2</v>
      </c>
      <c r="E495">
        <f t="shared" si="74"/>
        <v>8.2524910329967727E-2</v>
      </c>
      <c r="F495">
        <f t="shared" si="66"/>
        <v>1568.2490604039142</v>
      </c>
      <c r="G495">
        <f t="shared" si="67"/>
        <v>3136.4981208078284</v>
      </c>
      <c r="H495">
        <f t="shared" si="68"/>
        <v>9409.4943624234711</v>
      </c>
      <c r="I495">
        <f t="shared" si="72"/>
        <v>444</v>
      </c>
      <c r="J495">
        <f>IF(B494&lt;Utilisateur!$B$25, C495+C$32/(INTERZONALFLOW)*(1-EXP(-INTERZONALFLOW/NFVOL*B495)),D495)</f>
        <v>8.2524910329967727E-2</v>
      </c>
      <c r="K495">
        <f t="shared" si="69"/>
        <v>1725.2237540508536</v>
      </c>
      <c r="L495">
        <f t="shared" si="70"/>
        <v>3450.4475081017072</v>
      </c>
      <c r="M495">
        <f t="shared" si="71"/>
        <v>10351.34252430511</v>
      </c>
      <c r="N495">
        <f t="shared" si="73"/>
        <v>444</v>
      </c>
    </row>
    <row r="496" spans="2:14" x14ac:dyDescent="0.2">
      <c r="B496">
        <f t="shared" si="65"/>
        <v>445</v>
      </c>
      <c r="C496" t="str">
        <f>IF(B495&lt;Utilisateur!$B$25, Quellstärke/(Volumen*Verlustrate)*(1-EXP(-Verlustrate*B496)),"")</f>
        <v/>
      </c>
      <c r="D496">
        <f>IF(B496&gt;Utilisateur!$B$25, Quellstärke/(Volumen*Verlustrate)*(1-EXP(-Verlustrate*Utilisateur!$B$25))  * EXP(-Verlustrate*(B496-Utilisateur!$B$25)), "")</f>
        <v>8.0312983434016522E-2</v>
      </c>
      <c r="E496">
        <f t="shared" si="74"/>
        <v>8.0312983434016522E-2</v>
      </c>
      <c r="F496">
        <f t="shared" si="66"/>
        <v>1568.2496627512899</v>
      </c>
      <c r="G496">
        <f t="shared" si="67"/>
        <v>3136.4993255025797</v>
      </c>
      <c r="H496">
        <f t="shared" si="68"/>
        <v>9409.497976507726</v>
      </c>
      <c r="I496">
        <f t="shared" si="72"/>
        <v>445</v>
      </c>
      <c r="J496">
        <f>IF(B495&lt;Utilisateur!$B$25, C496+C$32/(INTERZONALFLOW)*(1-EXP(-INTERZONALFLOW/NFVOL*B496)),D496)</f>
        <v>8.0312983434016522E-2</v>
      </c>
      <c r="K496">
        <f t="shared" si="69"/>
        <v>1725.2243563982292</v>
      </c>
      <c r="L496">
        <f t="shared" si="70"/>
        <v>3450.4487127964585</v>
      </c>
      <c r="M496">
        <f t="shared" si="71"/>
        <v>10351.346138389365</v>
      </c>
      <c r="N496">
        <f t="shared" si="73"/>
        <v>445</v>
      </c>
    </row>
    <row r="497" spans="2:14" x14ac:dyDescent="0.2">
      <c r="B497">
        <f t="shared" si="65"/>
        <v>446</v>
      </c>
      <c r="C497" t="str">
        <f>IF(B496&lt;Utilisateur!$B$25, Quellstärke/(Volumen*Verlustrate)*(1-EXP(-Verlustrate*B497)),"")</f>
        <v/>
      </c>
      <c r="D497">
        <f>IF(B497&gt;Utilisateur!$B$25, Quellstärke/(Volumen*Verlustrate)*(1-EXP(-Verlustrate*Utilisateur!$B$25))  * EXP(-Verlustrate*(B497-Utilisateur!$B$25)), "")</f>
        <v>7.8160343128907503E-2</v>
      </c>
      <c r="E497">
        <f t="shared" si="74"/>
        <v>7.8160343128907503E-2</v>
      </c>
      <c r="F497">
        <f t="shared" si="66"/>
        <v>1568.2502489538633</v>
      </c>
      <c r="G497">
        <f t="shared" si="67"/>
        <v>3136.5004979077266</v>
      </c>
      <c r="H497">
        <f t="shared" si="68"/>
        <v>9409.5014937231663</v>
      </c>
      <c r="I497">
        <f t="shared" si="72"/>
        <v>446</v>
      </c>
      <c r="J497">
        <f>IF(B496&lt;Utilisateur!$B$25, C497+C$32/(INTERZONALFLOW)*(1-EXP(-INTERZONALFLOW/NFVOL*B497)),D497)</f>
        <v>7.8160343128907503E-2</v>
      </c>
      <c r="K497">
        <f t="shared" si="69"/>
        <v>1725.2249426008027</v>
      </c>
      <c r="L497">
        <f t="shared" si="70"/>
        <v>3450.4498852016054</v>
      </c>
      <c r="M497">
        <f t="shared" si="71"/>
        <v>10351.349655604805</v>
      </c>
      <c r="N497">
        <f t="shared" si="73"/>
        <v>446</v>
      </c>
    </row>
    <row r="498" spans="2:14" x14ac:dyDescent="0.2">
      <c r="B498">
        <f t="shared" si="65"/>
        <v>447</v>
      </c>
      <c r="C498" t="str">
        <f>IF(B497&lt;Utilisateur!$B$25, Quellstärke/(Volumen*Verlustrate)*(1-EXP(-Verlustrate*B498)),"")</f>
        <v/>
      </c>
      <c r="D498">
        <f>IF(B498&gt;Utilisateur!$B$25, Quellstärke/(Volumen*Verlustrate)*(1-EXP(-Verlustrate*Utilisateur!$B$25))  * EXP(-Verlustrate*(B498-Utilisateur!$B$25)), "")</f>
        <v>7.6065400347723716E-2</v>
      </c>
      <c r="E498">
        <f t="shared" si="74"/>
        <v>7.6065400347723716E-2</v>
      </c>
      <c r="F498">
        <f t="shared" si="66"/>
        <v>1568.250819444366</v>
      </c>
      <c r="G498">
        <f t="shared" si="67"/>
        <v>3136.501638888732</v>
      </c>
      <c r="H498">
        <f t="shared" si="68"/>
        <v>9409.5049166661811</v>
      </c>
      <c r="I498">
        <f t="shared" si="72"/>
        <v>447</v>
      </c>
      <c r="J498">
        <f>IF(B497&lt;Utilisateur!$B$25, C498+C$32/(INTERZONALFLOW)*(1-EXP(-INTERZONALFLOW/NFVOL*B498)),D498)</f>
        <v>7.6065400347723716E-2</v>
      </c>
      <c r="K498">
        <f t="shared" si="69"/>
        <v>1725.2255130913054</v>
      </c>
      <c r="L498">
        <f t="shared" si="70"/>
        <v>3450.4510261826108</v>
      </c>
      <c r="M498">
        <f t="shared" si="71"/>
        <v>10351.35307854782</v>
      </c>
      <c r="N498">
        <f t="shared" si="73"/>
        <v>447</v>
      </c>
    </row>
    <row r="499" spans="2:14" x14ac:dyDescent="0.2">
      <c r="B499">
        <f t="shared" si="65"/>
        <v>448</v>
      </c>
      <c r="C499" t="str">
        <f>IF(B498&lt;Utilisateur!$B$25, Quellstärke/(Volumen*Verlustrate)*(1-EXP(-Verlustrate*B499)),"")</f>
        <v/>
      </c>
      <c r="D499">
        <f>IF(B499&gt;Utilisateur!$B$25, Quellstärke/(Volumen*Verlustrate)*(1-EXP(-Verlustrate*Utilisateur!$B$25))  * EXP(-Verlustrate*(B499-Utilisateur!$B$25)), "")</f>
        <v>7.4026608615533993E-2</v>
      </c>
      <c r="E499">
        <f t="shared" si="74"/>
        <v>7.4026608615533993E-2</v>
      </c>
      <c r="F499">
        <f t="shared" si="66"/>
        <v>1568.2513746439306</v>
      </c>
      <c r="G499">
        <f t="shared" si="67"/>
        <v>3136.5027492878612</v>
      </c>
      <c r="H499">
        <f t="shared" si="68"/>
        <v>9409.5082478635686</v>
      </c>
      <c r="I499">
        <f t="shared" si="72"/>
        <v>448</v>
      </c>
      <c r="J499">
        <f>IF(B498&lt;Utilisateur!$B$25, C499+C$32/(INTERZONALFLOW)*(1-EXP(-INTERZONALFLOW/NFVOL*B499)),D499)</f>
        <v>7.4026608615533993E-2</v>
      </c>
      <c r="K499">
        <f t="shared" si="69"/>
        <v>1725.22606829087</v>
      </c>
      <c r="L499">
        <f t="shared" si="70"/>
        <v>3450.45213658174</v>
      </c>
      <c r="M499">
        <f t="shared" si="71"/>
        <v>10351.356409745207</v>
      </c>
      <c r="N499">
        <f t="shared" si="73"/>
        <v>448</v>
      </c>
    </row>
    <row r="500" spans="2:14" x14ac:dyDescent="0.2">
      <c r="B500">
        <f t="shared" si="65"/>
        <v>449</v>
      </c>
      <c r="C500" t="str">
        <f>IF(B499&lt;Utilisateur!$B$25, Quellstärke/(Volumen*Verlustrate)*(1-EXP(-Verlustrate*B500)),"")</f>
        <v/>
      </c>
      <c r="D500">
        <f>IF(B500&gt;Utilisateur!$B$25, Quellstärke/(Volumen*Verlustrate)*(1-EXP(-Verlustrate*Utilisateur!$B$25))  * EXP(-Verlustrate*(B500-Utilisateur!$B$25)), "")</f>
        <v>7.2042462907794966E-2</v>
      </c>
      <c r="E500">
        <f t="shared" si="74"/>
        <v>7.2042462907794966E-2</v>
      </c>
      <c r="F500">
        <f t="shared" si="66"/>
        <v>1568.2519149624025</v>
      </c>
      <c r="G500">
        <f t="shared" si="67"/>
        <v>3136.5038299248049</v>
      </c>
      <c r="H500">
        <f t="shared" si="68"/>
        <v>9409.5114897743988</v>
      </c>
      <c r="I500">
        <f t="shared" si="72"/>
        <v>449</v>
      </c>
      <c r="J500">
        <f>IF(B499&lt;Utilisateur!$B$25, C500+C$32/(INTERZONALFLOW)*(1-EXP(-INTERZONALFLOW/NFVOL*B500)),D500)</f>
        <v>7.2042462907794966E-2</v>
      </c>
      <c r="K500">
        <f t="shared" si="69"/>
        <v>1725.2266086093418</v>
      </c>
      <c r="L500">
        <f t="shared" si="70"/>
        <v>3450.4532172186837</v>
      </c>
      <c r="M500">
        <f t="shared" si="71"/>
        <v>10351.359651656037</v>
      </c>
      <c r="N500">
        <f t="shared" si="73"/>
        <v>449</v>
      </c>
    </row>
    <row r="501" spans="2:14" x14ac:dyDescent="0.2">
      <c r="B501">
        <f t="shared" ref="B501:B564" si="75">B500+1</f>
        <v>450</v>
      </c>
      <c r="C501" t="str">
        <f>IF(B500&lt;Utilisateur!$B$25, Quellstärke/(Volumen*Verlustrate)*(1-EXP(-Verlustrate*B501)),"")</f>
        <v/>
      </c>
      <c r="D501">
        <f>IF(B501&gt;Utilisateur!$B$25, Quellstärke/(Volumen*Verlustrate)*(1-EXP(-Verlustrate*Utilisateur!$B$25))  * EXP(-Verlustrate*(B501-Utilisateur!$B$25)), "")</f>
        <v>7.0111498539349448E-2</v>
      </c>
      <c r="E501">
        <f t="shared" si="74"/>
        <v>7.0111498539349448E-2</v>
      </c>
      <c r="F501">
        <f t="shared" ref="F501:F564" si="76">$E501*$E$25+F500</f>
        <v>1568.2524407986416</v>
      </c>
      <c r="G501">
        <f t="shared" ref="G501:G564" si="77">$E501*$E$26+G500</f>
        <v>3136.5048815972832</v>
      </c>
      <c r="H501">
        <f t="shared" ref="H501:H564" si="78">$E501*$E$27+H500</f>
        <v>9409.5146447918323</v>
      </c>
      <c r="I501">
        <f t="shared" si="72"/>
        <v>450</v>
      </c>
      <c r="J501">
        <f>IF(B500&lt;Utilisateur!$B$25, C501+C$32/(INTERZONALFLOW)*(1-EXP(-INTERZONALFLOW/NFVOL*B501)),D501)</f>
        <v>7.0111498539349448E-2</v>
      </c>
      <c r="K501">
        <f t="shared" ref="K501:K564" si="79">$J501*$E$25+K500</f>
        <v>1725.227134445581</v>
      </c>
      <c r="L501">
        <f t="shared" ref="L501:L564" si="80">$J501*$E$26+L500</f>
        <v>3450.454268891162</v>
      </c>
      <c r="M501">
        <f t="shared" ref="M501:M564" si="81">$J501*$E$27+M500</f>
        <v>10351.362806673471</v>
      </c>
      <c r="N501">
        <f t="shared" si="73"/>
        <v>450</v>
      </c>
    </row>
    <row r="502" spans="2:14" x14ac:dyDescent="0.2">
      <c r="B502">
        <f t="shared" si="75"/>
        <v>451</v>
      </c>
      <c r="C502" t="str">
        <f>IF(B501&lt;Utilisateur!$B$25, Quellstärke/(Volumen*Verlustrate)*(1-EXP(-Verlustrate*B502)),"")</f>
        <v/>
      </c>
      <c r="D502">
        <f>IF(B502&gt;Utilisateur!$B$25, Quellstärke/(Volumen*Verlustrate)*(1-EXP(-Verlustrate*Utilisateur!$B$25))  * EXP(-Verlustrate*(B502-Utilisateur!$B$25)), "")</f>
        <v>6.8232290083205097E-2</v>
      </c>
      <c r="E502">
        <f t="shared" si="74"/>
        <v>6.8232290083205097E-2</v>
      </c>
      <c r="F502">
        <f t="shared" si="76"/>
        <v>1568.2529525408172</v>
      </c>
      <c r="G502">
        <f t="shared" si="77"/>
        <v>3136.5059050816344</v>
      </c>
      <c r="H502">
        <f t="shared" si="78"/>
        <v>9409.5177152448869</v>
      </c>
      <c r="I502">
        <f t="shared" si="72"/>
        <v>451</v>
      </c>
      <c r="J502">
        <f>IF(B501&lt;Utilisateur!$B$25, C502+C$32/(INTERZONALFLOW)*(1-EXP(-INTERZONALFLOW/NFVOL*B502)),D502)</f>
        <v>6.8232290083205097E-2</v>
      </c>
      <c r="K502">
        <f t="shared" si="79"/>
        <v>1725.2276461877566</v>
      </c>
      <c r="L502">
        <f t="shared" si="80"/>
        <v>3450.4552923755132</v>
      </c>
      <c r="M502">
        <f t="shared" si="81"/>
        <v>10351.365877126525</v>
      </c>
      <c r="N502">
        <f t="shared" si="73"/>
        <v>451</v>
      </c>
    </row>
    <row r="503" spans="2:14" x14ac:dyDescent="0.2">
      <c r="B503">
        <f t="shared" si="75"/>
        <v>452</v>
      </c>
      <c r="C503" t="str">
        <f>IF(B502&lt;Utilisateur!$B$25, Quellstärke/(Volumen*Verlustrate)*(1-EXP(-Verlustrate*B503)),"")</f>
        <v/>
      </c>
      <c r="D503">
        <f>IF(B503&gt;Utilisateur!$B$25, Quellstärke/(Volumen*Verlustrate)*(1-EXP(-Verlustrate*Utilisateur!$B$25))  * EXP(-Verlustrate*(B503-Utilisateur!$B$25)), "")</f>
        <v>6.6403450318291229E-2</v>
      </c>
      <c r="E503">
        <f t="shared" si="74"/>
        <v>6.6403450318291229E-2</v>
      </c>
      <c r="F503">
        <f t="shared" si="76"/>
        <v>1568.2534505666945</v>
      </c>
      <c r="G503">
        <f t="shared" si="77"/>
        <v>3136.506901133389</v>
      </c>
      <c r="H503">
        <f t="shared" si="78"/>
        <v>9409.5207034001505</v>
      </c>
      <c r="I503">
        <f t="shared" si="72"/>
        <v>452</v>
      </c>
      <c r="J503">
        <f>IF(B502&lt;Utilisateur!$B$25, C503+C$32/(INTERZONALFLOW)*(1-EXP(-INTERZONALFLOW/NFVOL*B503)),D503)</f>
        <v>6.6403450318291229E-2</v>
      </c>
      <c r="K503">
        <f t="shared" si="79"/>
        <v>1725.2281442136339</v>
      </c>
      <c r="L503">
        <f t="shared" si="80"/>
        <v>3450.4562884272677</v>
      </c>
      <c r="M503">
        <f t="shared" si="81"/>
        <v>10351.368865281789</v>
      </c>
      <c r="N503">
        <f t="shared" si="73"/>
        <v>452</v>
      </c>
    </row>
    <row r="504" spans="2:14" x14ac:dyDescent="0.2">
      <c r="B504">
        <f t="shared" si="75"/>
        <v>453</v>
      </c>
      <c r="C504" t="str">
        <f>IF(B503&lt;Utilisateur!$B$25, Quellstärke/(Volumen*Verlustrate)*(1-EXP(-Verlustrate*B504)),"")</f>
        <v/>
      </c>
      <c r="D504">
        <f>IF(B504&gt;Utilisateur!$B$25, Quellstärke/(Volumen*Verlustrate)*(1-EXP(-Verlustrate*Utilisateur!$B$25))  * EXP(-Verlustrate*(B504-Utilisateur!$B$25)), "")</f>
        <v>6.462362920542114E-2</v>
      </c>
      <c r="E504">
        <f t="shared" si="74"/>
        <v>6.462362920542114E-2</v>
      </c>
      <c r="F504">
        <f t="shared" si="76"/>
        <v>1568.2539352439135</v>
      </c>
      <c r="G504">
        <f t="shared" si="77"/>
        <v>3136.5078704878269</v>
      </c>
      <c r="H504">
        <f t="shared" si="78"/>
        <v>9409.5236114634645</v>
      </c>
      <c r="I504">
        <f t="shared" ref="I504:I567" si="82">B504</f>
        <v>453</v>
      </c>
      <c r="J504">
        <f>IF(B503&lt;Utilisateur!$B$25, C504+C$32/(INTERZONALFLOW)*(1-EXP(-INTERZONALFLOW/NFVOL*B504)),D504)</f>
        <v>6.462362920542114E-2</v>
      </c>
      <c r="K504">
        <f t="shared" si="79"/>
        <v>1725.2286288908529</v>
      </c>
      <c r="L504">
        <f t="shared" si="80"/>
        <v>3450.4572577817057</v>
      </c>
      <c r="M504">
        <f t="shared" si="81"/>
        <v>10351.371773345103</v>
      </c>
      <c r="N504">
        <f t="shared" si="73"/>
        <v>453</v>
      </c>
    </row>
    <row r="505" spans="2:14" x14ac:dyDescent="0.2">
      <c r="B505">
        <f t="shared" si="75"/>
        <v>454</v>
      </c>
      <c r="C505" t="str">
        <f>IF(B504&lt;Utilisateur!$B$25, Quellstärke/(Volumen*Verlustrate)*(1-EXP(-Verlustrate*B505)),"")</f>
        <v/>
      </c>
      <c r="D505">
        <f>IF(B505&gt;Utilisateur!$B$25, Quellstärke/(Volumen*Verlustrate)*(1-EXP(-Verlustrate*Utilisateur!$B$25))  * EXP(-Verlustrate*(B505-Utilisateur!$B$25)), "")</f>
        <v>6.2891512890699733E-2</v>
      </c>
      <c r="E505">
        <f t="shared" si="74"/>
        <v>6.2891512890699733E-2</v>
      </c>
      <c r="F505">
        <f t="shared" si="76"/>
        <v>1568.2544069302601</v>
      </c>
      <c r="G505">
        <f t="shared" si="77"/>
        <v>3136.5088138605201</v>
      </c>
      <c r="H505">
        <f t="shared" si="78"/>
        <v>9409.5264415815454</v>
      </c>
      <c r="I505">
        <f t="shared" si="82"/>
        <v>454</v>
      </c>
      <c r="J505">
        <f>IF(B504&lt;Utilisateur!$B$25, C505+C$32/(INTERZONALFLOW)*(1-EXP(-INTERZONALFLOW/NFVOL*B505)),D505)</f>
        <v>6.2891512890699733E-2</v>
      </c>
      <c r="K505">
        <f t="shared" si="79"/>
        <v>1725.2291005771995</v>
      </c>
      <c r="L505">
        <f t="shared" si="80"/>
        <v>3450.4582011543989</v>
      </c>
      <c r="M505">
        <f t="shared" si="81"/>
        <v>10351.374603463184</v>
      </c>
      <c r="N505">
        <f t="shared" si="73"/>
        <v>454</v>
      </c>
    </row>
    <row r="506" spans="2:14" x14ac:dyDescent="0.2">
      <c r="B506">
        <f t="shared" si="75"/>
        <v>455</v>
      </c>
      <c r="C506" t="str">
        <f>IF(B505&lt;Utilisateur!$B$25, Quellstärke/(Volumen*Verlustrate)*(1-EXP(-Verlustrate*B506)),"")</f>
        <v/>
      </c>
      <c r="D506">
        <f>IF(B506&gt;Utilisateur!$B$25, Quellstärke/(Volumen*Verlustrate)*(1-EXP(-Verlustrate*Utilisateur!$B$25))  * EXP(-Verlustrate*(B506-Utilisateur!$B$25)), "")</f>
        <v>6.120582273564501E-2</v>
      </c>
      <c r="E506">
        <f t="shared" si="74"/>
        <v>6.120582273564501E-2</v>
      </c>
      <c r="F506">
        <f t="shared" si="76"/>
        <v>1568.2548659739307</v>
      </c>
      <c r="G506">
        <f t="shared" si="77"/>
        <v>3136.5097319478614</v>
      </c>
      <c r="H506">
        <f t="shared" si="78"/>
        <v>9409.5291958435682</v>
      </c>
      <c r="I506">
        <f t="shared" si="82"/>
        <v>455</v>
      </c>
      <c r="J506">
        <f>IF(B505&lt;Utilisateur!$B$25, C506+C$32/(INTERZONALFLOW)*(1-EXP(-INTERZONALFLOW/NFVOL*B506)),D506)</f>
        <v>6.120582273564501E-2</v>
      </c>
      <c r="K506">
        <f t="shared" si="79"/>
        <v>1725.2295596208701</v>
      </c>
      <c r="L506">
        <f t="shared" si="80"/>
        <v>3450.4591192417402</v>
      </c>
      <c r="M506">
        <f t="shared" si="81"/>
        <v>10351.377357725207</v>
      </c>
      <c r="N506">
        <f t="shared" ref="N506:N569" si="83">B506</f>
        <v>455</v>
      </c>
    </row>
    <row r="507" spans="2:14" x14ac:dyDescent="0.2">
      <c r="B507">
        <f t="shared" si="75"/>
        <v>456</v>
      </c>
      <c r="C507" t="str">
        <f>IF(B506&lt;Utilisateur!$B$25, Quellstärke/(Volumen*Verlustrate)*(1-EXP(-Verlustrate*B507)),"")</f>
        <v/>
      </c>
      <c r="D507">
        <f>IF(B507&gt;Utilisateur!$B$25, Quellstärke/(Volumen*Verlustrate)*(1-EXP(-Verlustrate*Utilisateur!$B$25))  * EXP(-Verlustrate*(B507-Utilisateur!$B$25)), "")</f>
        <v>5.9565314373303403E-2</v>
      </c>
      <c r="E507">
        <f t="shared" si="74"/>
        <v>5.9565314373303403E-2</v>
      </c>
      <c r="F507">
        <f t="shared" si="76"/>
        <v>1568.2553127137885</v>
      </c>
      <c r="G507">
        <f t="shared" si="77"/>
        <v>3136.510625427577</v>
      </c>
      <c r="H507">
        <f t="shared" si="78"/>
        <v>9409.5318762827155</v>
      </c>
      <c r="I507">
        <f t="shared" si="82"/>
        <v>456</v>
      </c>
      <c r="J507">
        <f>IF(B506&lt;Utilisateur!$B$25, C507+C$32/(INTERZONALFLOW)*(1-EXP(-INTERZONALFLOW/NFVOL*B507)),D507)</f>
        <v>5.9565314373303403E-2</v>
      </c>
      <c r="K507">
        <f t="shared" si="79"/>
        <v>1725.2300063607279</v>
      </c>
      <c r="L507">
        <f t="shared" si="80"/>
        <v>3450.4600127214558</v>
      </c>
      <c r="M507">
        <f t="shared" si="81"/>
        <v>10351.380038164354</v>
      </c>
      <c r="N507">
        <f t="shared" si="83"/>
        <v>456</v>
      </c>
    </row>
    <row r="508" spans="2:14" x14ac:dyDescent="0.2">
      <c r="B508">
        <f t="shared" si="75"/>
        <v>457</v>
      </c>
      <c r="C508" t="str">
        <f>IF(B507&lt;Utilisateur!$B$25, Quellstärke/(Volumen*Verlustrate)*(1-EXP(-Verlustrate*B508)),"")</f>
        <v/>
      </c>
      <c r="D508">
        <f>IF(B508&gt;Utilisateur!$B$25, Quellstärke/(Volumen*Verlustrate)*(1-EXP(-Verlustrate*Utilisateur!$B$25))  * EXP(-Verlustrate*(B508-Utilisateur!$B$25)), "")</f>
        <v>5.7968776789666013E-2</v>
      </c>
      <c r="E508">
        <f t="shared" si="74"/>
        <v>5.7968776789666013E-2</v>
      </c>
      <c r="F508">
        <f t="shared" si="76"/>
        <v>1568.2557474796145</v>
      </c>
      <c r="G508">
        <f t="shared" si="77"/>
        <v>3136.5114949592289</v>
      </c>
      <c r="H508">
        <f t="shared" si="78"/>
        <v>9409.5344848776713</v>
      </c>
      <c r="I508">
        <f t="shared" si="82"/>
        <v>457</v>
      </c>
      <c r="J508">
        <f>IF(B507&lt;Utilisateur!$B$25, C508+C$32/(INTERZONALFLOW)*(1-EXP(-INTERZONALFLOW/NFVOL*B508)),D508)</f>
        <v>5.7968776789666013E-2</v>
      </c>
      <c r="K508">
        <f t="shared" si="79"/>
        <v>1725.2304411265538</v>
      </c>
      <c r="L508">
        <f t="shared" si="80"/>
        <v>3450.4608822531077</v>
      </c>
      <c r="M508">
        <f t="shared" si="81"/>
        <v>10351.38264675931</v>
      </c>
      <c r="N508">
        <f t="shared" si="83"/>
        <v>457</v>
      </c>
    </row>
    <row r="509" spans="2:14" x14ac:dyDescent="0.2">
      <c r="B509">
        <f t="shared" si="75"/>
        <v>458</v>
      </c>
      <c r="C509" t="str">
        <f>IF(B508&lt;Utilisateur!$B$25, Quellstärke/(Volumen*Verlustrate)*(1-EXP(-Verlustrate*B509)),"")</f>
        <v/>
      </c>
      <c r="D509">
        <f>IF(B509&gt;Utilisateur!$B$25, Quellstärke/(Volumen*Verlustrate)*(1-EXP(-Verlustrate*Utilisateur!$B$25))  * EXP(-Verlustrate*(B509-Utilisateur!$B$25)), "")</f>
        <v>5.6415031429704082E-2</v>
      </c>
      <c r="E509">
        <f t="shared" si="74"/>
        <v>5.6415031429704082E-2</v>
      </c>
      <c r="F509">
        <f t="shared" si="76"/>
        <v>1568.2561705923501</v>
      </c>
      <c r="G509">
        <f t="shared" si="77"/>
        <v>3136.5123411847003</v>
      </c>
      <c r="H509">
        <f t="shared" si="78"/>
        <v>9409.537023554085</v>
      </c>
      <c r="I509">
        <f t="shared" si="82"/>
        <v>458</v>
      </c>
      <c r="J509">
        <f>IF(B508&lt;Utilisateur!$B$25, C509+C$32/(INTERZONALFLOW)*(1-EXP(-INTERZONALFLOW/NFVOL*B509)),D509)</f>
        <v>5.6415031429704082E-2</v>
      </c>
      <c r="K509">
        <f t="shared" si="79"/>
        <v>1725.2308642392895</v>
      </c>
      <c r="L509">
        <f t="shared" si="80"/>
        <v>3450.4617284785791</v>
      </c>
      <c r="M509">
        <f t="shared" si="81"/>
        <v>10351.385185435724</v>
      </c>
      <c r="N509">
        <f t="shared" si="83"/>
        <v>458</v>
      </c>
    </row>
    <row r="510" spans="2:14" x14ac:dyDescent="0.2">
      <c r="B510">
        <f t="shared" si="75"/>
        <v>459</v>
      </c>
      <c r="C510" t="str">
        <f>IF(B509&lt;Utilisateur!$B$25, Quellstärke/(Volumen*Verlustrate)*(1-EXP(-Verlustrate*B510)),"")</f>
        <v/>
      </c>
      <c r="D510">
        <f>IF(B510&gt;Utilisateur!$B$25, Quellstärke/(Volumen*Verlustrate)*(1-EXP(-Verlustrate*Utilisateur!$B$25))  * EXP(-Verlustrate*(B510-Utilisateur!$B$25)), "")</f>
        <v>5.4902931327366997E-2</v>
      </c>
      <c r="E510">
        <f t="shared" si="74"/>
        <v>5.4902931327366997E-2</v>
      </c>
      <c r="F510">
        <f t="shared" si="76"/>
        <v>1568.2565823643351</v>
      </c>
      <c r="G510">
        <f t="shared" si="77"/>
        <v>3136.5131647286703</v>
      </c>
      <c r="H510">
        <f t="shared" si="78"/>
        <v>9409.539494185994</v>
      </c>
      <c r="I510">
        <f t="shared" si="82"/>
        <v>459</v>
      </c>
      <c r="J510">
        <f>IF(B509&lt;Utilisateur!$B$25, C510+C$32/(INTERZONALFLOW)*(1-EXP(-INTERZONALFLOW/NFVOL*B510)),D510)</f>
        <v>5.4902931327366997E-2</v>
      </c>
      <c r="K510">
        <f t="shared" si="79"/>
        <v>1725.2312760112745</v>
      </c>
      <c r="L510">
        <f t="shared" si="80"/>
        <v>3450.4625520225491</v>
      </c>
      <c r="M510">
        <f t="shared" si="81"/>
        <v>10351.387656067633</v>
      </c>
      <c r="N510">
        <f t="shared" si="83"/>
        <v>459</v>
      </c>
    </row>
    <row r="511" spans="2:14" x14ac:dyDescent="0.2">
      <c r="B511">
        <f t="shared" si="75"/>
        <v>460</v>
      </c>
      <c r="C511" t="str">
        <f>IF(B510&lt;Utilisateur!$B$25, Quellstärke/(Volumen*Verlustrate)*(1-EXP(-Verlustrate*B511)),"")</f>
        <v/>
      </c>
      <c r="D511">
        <f>IF(B511&gt;Utilisateur!$B$25, Quellstärke/(Volumen*Verlustrate)*(1-EXP(-Verlustrate*Utilisateur!$B$25))  * EXP(-Verlustrate*(B511-Utilisateur!$B$25)), "")</f>
        <v>5.3431360258898171E-2</v>
      </c>
      <c r="E511">
        <f t="shared" si="74"/>
        <v>5.3431360258898171E-2</v>
      </c>
      <c r="F511">
        <f t="shared" si="76"/>
        <v>1568.2569830995371</v>
      </c>
      <c r="G511">
        <f t="shared" si="77"/>
        <v>3136.5139661990743</v>
      </c>
      <c r="H511">
        <f t="shared" si="78"/>
        <v>9409.5418985972065</v>
      </c>
      <c r="I511">
        <f t="shared" si="82"/>
        <v>460</v>
      </c>
      <c r="J511">
        <f>IF(B510&lt;Utilisateur!$B$25, C511+C$32/(INTERZONALFLOW)*(1-EXP(-INTERZONALFLOW/NFVOL*B511)),D511)</f>
        <v>5.3431360258898171E-2</v>
      </c>
      <c r="K511">
        <f t="shared" si="79"/>
        <v>1725.2316767464765</v>
      </c>
      <c r="L511">
        <f t="shared" si="80"/>
        <v>3450.463353492953</v>
      </c>
      <c r="M511">
        <f t="shared" si="81"/>
        <v>10351.390060478845</v>
      </c>
      <c r="N511">
        <f t="shared" si="83"/>
        <v>460</v>
      </c>
    </row>
    <row r="512" spans="2:14" x14ac:dyDescent="0.2">
      <c r="B512">
        <f t="shared" si="75"/>
        <v>461</v>
      </c>
      <c r="C512" t="str">
        <f>IF(B511&lt;Utilisateur!$B$25, Quellstärke/(Volumen*Verlustrate)*(1-EXP(-Verlustrate*B512)),"")</f>
        <v/>
      </c>
      <c r="D512">
        <f>IF(B512&gt;Utilisateur!$B$25, Quellstärke/(Volumen*Verlustrate)*(1-EXP(-Verlustrate*Utilisateur!$B$25))  * EXP(-Verlustrate*(B512-Utilisateur!$B$25)), "")</f>
        <v>5.1999231918844639E-2</v>
      </c>
      <c r="E512">
        <f t="shared" si="74"/>
        <v>5.1999231918844639E-2</v>
      </c>
      <c r="F512">
        <f t="shared" si="76"/>
        <v>1568.2573730937766</v>
      </c>
      <c r="G512">
        <f t="shared" si="77"/>
        <v>3136.5147461875531</v>
      </c>
      <c r="H512">
        <f t="shared" si="78"/>
        <v>9409.5442385626429</v>
      </c>
      <c r="I512">
        <f t="shared" si="82"/>
        <v>461</v>
      </c>
      <c r="J512">
        <f>IF(B511&lt;Utilisateur!$B$25, C512+C$32/(INTERZONALFLOW)*(1-EXP(-INTERZONALFLOW/NFVOL*B512)),D512)</f>
        <v>5.1999231918844639E-2</v>
      </c>
      <c r="K512">
        <f t="shared" si="79"/>
        <v>1725.2320667407159</v>
      </c>
      <c r="L512">
        <f t="shared" si="80"/>
        <v>3450.4641334814319</v>
      </c>
      <c r="M512">
        <f t="shared" si="81"/>
        <v>10351.392400444282</v>
      </c>
      <c r="N512">
        <f t="shared" si="83"/>
        <v>461</v>
      </c>
    </row>
    <row r="513" spans="2:14" x14ac:dyDescent="0.2">
      <c r="B513">
        <f t="shared" si="75"/>
        <v>462</v>
      </c>
      <c r="C513" t="str">
        <f>IF(B512&lt;Utilisateur!$B$25, Quellstärke/(Volumen*Verlustrate)*(1-EXP(-Verlustrate*B513)),"")</f>
        <v/>
      </c>
      <c r="D513">
        <f>IF(B513&gt;Utilisateur!$B$25, Quellstärke/(Volumen*Verlustrate)*(1-EXP(-Verlustrate*Utilisateur!$B$25))  * EXP(-Verlustrate*(B513-Utilisateur!$B$25)), "")</f>
        <v>5.0605489118153234E-2</v>
      </c>
      <c r="E513">
        <f t="shared" si="74"/>
        <v>5.0605489118153234E-2</v>
      </c>
      <c r="F513">
        <f t="shared" si="76"/>
        <v>1568.2577526349448</v>
      </c>
      <c r="G513">
        <f t="shared" si="77"/>
        <v>3136.5155052698897</v>
      </c>
      <c r="H513">
        <f t="shared" si="78"/>
        <v>9409.546515809654</v>
      </c>
      <c r="I513">
        <f t="shared" si="82"/>
        <v>462</v>
      </c>
      <c r="J513">
        <f>IF(B512&lt;Utilisateur!$B$25, C513+C$32/(INTERZONALFLOW)*(1-EXP(-INTERZONALFLOW/NFVOL*B513)),D513)</f>
        <v>5.0605489118153234E-2</v>
      </c>
      <c r="K513">
        <f t="shared" si="79"/>
        <v>1725.2324462818842</v>
      </c>
      <c r="L513">
        <f t="shared" si="80"/>
        <v>3450.4648925637684</v>
      </c>
      <c r="M513">
        <f t="shared" si="81"/>
        <v>10351.394677691293</v>
      </c>
      <c r="N513">
        <f t="shared" si="83"/>
        <v>462</v>
      </c>
    </row>
    <row r="514" spans="2:14" x14ac:dyDescent="0.2">
      <c r="B514">
        <f t="shared" si="75"/>
        <v>463</v>
      </c>
      <c r="C514" t="str">
        <f>IF(B513&lt;Utilisateur!$B$25, Quellstärke/(Volumen*Verlustrate)*(1-EXP(-Verlustrate*B514)),"")</f>
        <v/>
      </c>
      <c r="D514">
        <f>IF(B514&gt;Utilisateur!$B$25, Quellstärke/(Volumen*Verlustrate)*(1-EXP(-Verlustrate*Utilisateur!$B$25))  * EXP(-Verlustrate*(B514-Utilisateur!$B$25)), "")</f>
        <v>4.9249103003758773E-2</v>
      </c>
      <c r="E514">
        <f t="shared" si="74"/>
        <v>4.9249103003758773E-2</v>
      </c>
      <c r="F514">
        <f t="shared" si="76"/>
        <v>1568.2581220032173</v>
      </c>
      <c r="G514">
        <f t="shared" si="77"/>
        <v>3136.5162440064346</v>
      </c>
      <c r="H514">
        <f t="shared" si="78"/>
        <v>9409.5487320192897</v>
      </c>
      <c r="I514">
        <f t="shared" si="82"/>
        <v>463</v>
      </c>
      <c r="J514">
        <f>IF(B513&lt;Utilisateur!$B$25, C514+C$32/(INTERZONALFLOW)*(1-EXP(-INTERZONALFLOW/NFVOL*B514)),D514)</f>
        <v>4.9249103003758773E-2</v>
      </c>
      <c r="K514">
        <f t="shared" si="79"/>
        <v>1725.2328156501567</v>
      </c>
      <c r="L514">
        <f t="shared" si="80"/>
        <v>3450.4656313003134</v>
      </c>
      <c r="M514">
        <f t="shared" si="81"/>
        <v>10351.396893900928</v>
      </c>
      <c r="N514">
        <f t="shared" si="83"/>
        <v>463</v>
      </c>
    </row>
    <row r="515" spans="2:14" x14ac:dyDescent="0.2">
      <c r="B515">
        <f t="shared" si="75"/>
        <v>464</v>
      </c>
      <c r="C515" t="str">
        <f>IF(B514&lt;Utilisateur!$B$25, Quellstärke/(Volumen*Verlustrate)*(1-EXP(-Verlustrate*B515)),"")</f>
        <v/>
      </c>
      <c r="D515">
        <f>IF(B515&gt;Utilisateur!$B$25, Quellstärke/(Volumen*Verlustrate)*(1-EXP(-Verlustrate*Utilisateur!$B$25))  * EXP(-Verlustrate*(B515-Utilisateur!$B$25)), "")</f>
        <v>4.7929072299091324E-2</v>
      </c>
      <c r="E515">
        <f t="shared" si="74"/>
        <v>4.7929072299091324E-2</v>
      </c>
      <c r="F515">
        <f t="shared" si="76"/>
        <v>1568.2584814712595</v>
      </c>
      <c r="G515">
        <f t="shared" si="77"/>
        <v>3136.5169629425191</v>
      </c>
      <c r="H515">
        <f t="shared" si="78"/>
        <v>9409.5508888275435</v>
      </c>
      <c r="I515">
        <f t="shared" si="82"/>
        <v>464</v>
      </c>
      <c r="J515">
        <f>IF(B514&lt;Utilisateur!$B$25, C515+C$32/(INTERZONALFLOW)*(1-EXP(-INTERZONALFLOW/NFVOL*B515)),D515)</f>
        <v>4.7929072299091324E-2</v>
      </c>
      <c r="K515">
        <f t="shared" si="79"/>
        <v>1725.2331751181989</v>
      </c>
      <c r="L515">
        <f t="shared" si="80"/>
        <v>3450.4663502363978</v>
      </c>
      <c r="M515">
        <f t="shared" si="81"/>
        <v>10351.399050709182</v>
      </c>
      <c r="N515">
        <f t="shared" si="83"/>
        <v>464</v>
      </c>
    </row>
    <row r="516" spans="2:14" x14ac:dyDescent="0.2">
      <c r="B516">
        <f t="shared" si="75"/>
        <v>465</v>
      </c>
      <c r="C516" t="str">
        <f>IF(B515&lt;Utilisateur!$B$25, Quellstärke/(Volumen*Verlustrate)*(1-EXP(-Verlustrate*B516)),"")</f>
        <v/>
      </c>
      <c r="D516">
        <f>IF(B516&gt;Utilisateur!$B$25, Quellstärke/(Volumen*Verlustrate)*(1-EXP(-Verlustrate*Utilisateur!$B$25))  * EXP(-Verlustrate*(B516-Utilisateur!$B$25)), "")</f>
        <v>4.664442256493876E-2</v>
      </c>
      <c r="E516">
        <f t="shared" si="74"/>
        <v>4.664442256493876E-2</v>
      </c>
      <c r="F516">
        <f t="shared" si="76"/>
        <v>1568.2588313044287</v>
      </c>
      <c r="G516">
        <f t="shared" si="77"/>
        <v>3136.5176626088573</v>
      </c>
      <c r="H516">
        <f t="shared" si="78"/>
        <v>9409.5529878265588</v>
      </c>
      <c r="I516">
        <f t="shared" si="82"/>
        <v>465</v>
      </c>
      <c r="J516">
        <f>IF(B515&lt;Utilisateur!$B$25, C516+C$32/(INTERZONALFLOW)*(1-EXP(-INTERZONALFLOW/NFVOL*B516)),D516)</f>
        <v>4.664442256493876E-2</v>
      </c>
      <c r="K516">
        <f t="shared" si="79"/>
        <v>1725.2335249513681</v>
      </c>
      <c r="L516">
        <f t="shared" si="80"/>
        <v>3450.4670499027361</v>
      </c>
      <c r="M516">
        <f t="shared" si="81"/>
        <v>10351.401149708197</v>
      </c>
      <c r="N516">
        <f t="shared" si="83"/>
        <v>465</v>
      </c>
    </row>
    <row r="517" spans="2:14" x14ac:dyDescent="0.2">
      <c r="B517">
        <f t="shared" si="75"/>
        <v>466</v>
      </c>
      <c r="C517" t="str">
        <f>IF(B516&lt;Utilisateur!$B$25, Quellstärke/(Volumen*Verlustrate)*(1-EXP(-Verlustrate*B517)),"")</f>
        <v/>
      </c>
      <c r="D517">
        <f>IF(B517&gt;Utilisateur!$B$25, Quellstärke/(Volumen*Verlustrate)*(1-EXP(-Verlustrate*Utilisateur!$B$25))  * EXP(-Verlustrate*(B517-Utilisateur!$B$25)), "")</f>
        <v>4.5394205480121949E-2</v>
      </c>
      <c r="E517">
        <f t="shared" si="74"/>
        <v>4.5394205480121949E-2</v>
      </c>
      <c r="F517">
        <f t="shared" si="76"/>
        <v>1568.2591717609698</v>
      </c>
      <c r="G517">
        <f t="shared" si="77"/>
        <v>3136.5183435219396</v>
      </c>
      <c r="H517">
        <f t="shared" si="78"/>
        <v>9409.5550305658053</v>
      </c>
      <c r="I517">
        <f t="shared" si="82"/>
        <v>466</v>
      </c>
      <c r="J517">
        <f>IF(B516&lt;Utilisateur!$B$25, C517+C$32/(INTERZONALFLOW)*(1-EXP(-INTERZONALFLOW/NFVOL*B517)),D517)</f>
        <v>4.5394205480121949E-2</v>
      </c>
      <c r="K517">
        <f t="shared" si="79"/>
        <v>1725.2338654079092</v>
      </c>
      <c r="L517">
        <f t="shared" si="80"/>
        <v>3450.4677308158184</v>
      </c>
      <c r="M517">
        <f t="shared" si="81"/>
        <v>10351.403192447444</v>
      </c>
      <c r="N517">
        <f t="shared" si="83"/>
        <v>466</v>
      </c>
    </row>
    <row r="518" spans="2:14" x14ac:dyDescent="0.2">
      <c r="B518">
        <f t="shared" si="75"/>
        <v>467</v>
      </c>
      <c r="C518" t="str">
        <f>IF(B517&lt;Utilisateur!$B$25, Quellstärke/(Volumen*Verlustrate)*(1-EXP(-Verlustrate*B518)),"")</f>
        <v/>
      </c>
      <c r="D518">
        <f>IF(B518&gt;Utilisateur!$B$25, Quellstärke/(Volumen*Verlustrate)*(1-EXP(-Verlustrate*Utilisateur!$B$25))  * EXP(-Verlustrate*(B518-Utilisateur!$B$25)), "")</f>
        <v>4.4177498141448696E-2</v>
      </c>
      <c r="E518">
        <f t="shared" ref="E518:E581" si="84">IF(ISNUMBER(C518),C518)+IF((ISNUMBER(D518)),D518)</f>
        <v>4.4177498141448696E-2</v>
      </c>
      <c r="F518">
        <f t="shared" si="76"/>
        <v>1568.2595030922059</v>
      </c>
      <c r="G518">
        <f t="shared" si="77"/>
        <v>3136.5190061844119</v>
      </c>
      <c r="H518">
        <f t="shared" si="78"/>
        <v>9409.5570185532215</v>
      </c>
      <c r="I518">
        <f t="shared" si="82"/>
        <v>467</v>
      </c>
      <c r="J518">
        <f>IF(B517&lt;Utilisateur!$B$25, C518+C$32/(INTERZONALFLOW)*(1-EXP(-INTERZONALFLOW/NFVOL*B518)),D518)</f>
        <v>4.4177498141448696E-2</v>
      </c>
      <c r="K518">
        <f t="shared" si="79"/>
        <v>1725.2341967391453</v>
      </c>
      <c r="L518">
        <f t="shared" si="80"/>
        <v>3450.4683934782906</v>
      </c>
      <c r="M518">
        <f t="shared" si="81"/>
        <v>10351.40518043486</v>
      </c>
      <c r="N518">
        <f t="shared" si="83"/>
        <v>467</v>
      </c>
    </row>
    <row r="519" spans="2:14" x14ac:dyDescent="0.2">
      <c r="B519">
        <f t="shared" si="75"/>
        <v>468</v>
      </c>
      <c r="C519" t="str">
        <f>IF(B518&lt;Utilisateur!$B$25, Quellstärke/(Volumen*Verlustrate)*(1-EXP(-Verlustrate*B519)),"")</f>
        <v/>
      </c>
      <c r="D519">
        <f>IF(B519&gt;Utilisateur!$B$25, Quellstärke/(Volumen*Verlustrate)*(1-EXP(-Verlustrate*Utilisateur!$B$25))  * EXP(-Verlustrate*(B519-Utilisateur!$B$25)), "")</f>
        <v>4.299340238243253E-2</v>
      </c>
      <c r="E519">
        <f t="shared" si="84"/>
        <v>4.299340238243253E-2</v>
      </c>
      <c r="F519">
        <f t="shared" si="76"/>
        <v>1568.2598255427238</v>
      </c>
      <c r="G519">
        <f t="shared" si="77"/>
        <v>3136.5196510854475</v>
      </c>
      <c r="H519">
        <f t="shared" si="78"/>
        <v>9409.5589532563281</v>
      </c>
      <c r="I519">
        <f t="shared" si="82"/>
        <v>468</v>
      </c>
      <c r="J519">
        <f>IF(B518&lt;Utilisateur!$B$25, C519+C$32/(INTERZONALFLOW)*(1-EXP(-INTERZONALFLOW/NFVOL*B519)),D519)</f>
        <v>4.299340238243253E-2</v>
      </c>
      <c r="K519">
        <f t="shared" si="79"/>
        <v>1725.2345191896632</v>
      </c>
      <c r="L519">
        <f t="shared" si="80"/>
        <v>3450.4690383793263</v>
      </c>
      <c r="M519">
        <f t="shared" si="81"/>
        <v>10351.407115137967</v>
      </c>
      <c r="N519">
        <f t="shared" si="83"/>
        <v>468</v>
      </c>
    </row>
    <row r="520" spans="2:14" x14ac:dyDescent="0.2">
      <c r="B520">
        <f t="shared" si="75"/>
        <v>469</v>
      </c>
      <c r="C520" t="str">
        <f>IF(B519&lt;Utilisateur!$B$25, Quellstärke/(Volumen*Verlustrate)*(1-EXP(-Verlustrate*B520)),"")</f>
        <v/>
      </c>
      <c r="D520">
        <f>IF(B520&gt;Utilisateur!$B$25, Quellstärke/(Volumen*Verlustrate)*(1-EXP(-Verlustrate*Utilisateur!$B$25))  * EXP(-Verlustrate*(B520-Utilisateur!$B$25)), "")</f>
        <v>4.1841044110270578E-2</v>
      </c>
      <c r="E520">
        <f t="shared" si="84"/>
        <v>4.1841044110270578E-2</v>
      </c>
      <c r="F520">
        <f t="shared" si="76"/>
        <v>1568.2601393505547</v>
      </c>
      <c r="G520">
        <f t="shared" si="77"/>
        <v>3136.5202787011094</v>
      </c>
      <c r="H520">
        <f t="shared" si="78"/>
        <v>9409.5608361033137</v>
      </c>
      <c r="I520">
        <f t="shared" si="82"/>
        <v>469</v>
      </c>
      <c r="J520">
        <f>IF(B519&lt;Utilisateur!$B$25, C520+C$32/(INTERZONALFLOW)*(1-EXP(-INTERZONALFLOW/NFVOL*B520)),D520)</f>
        <v>4.1841044110270578E-2</v>
      </c>
      <c r="K520">
        <f t="shared" si="79"/>
        <v>1725.2348329974941</v>
      </c>
      <c r="L520">
        <f t="shared" si="80"/>
        <v>3450.4696659949882</v>
      </c>
      <c r="M520">
        <f t="shared" si="81"/>
        <v>10351.408997984952</v>
      </c>
      <c r="N520">
        <f t="shared" si="83"/>
        <v>469</v>
      </c>
    </row>
    <row r="521" spans="2:14" x14ac:dyDescent="0.2">
      <c r="B521">
        <f t="shared" si="75"/>
        <v>470</v>
      </c>
      <c r="C521" t="str">
        <f>IF(B520&lt;Utilisateur!$B$25, Quellstärke/(Volumen*Verlustrate)*(1-EXP(-Verlustrate*B521)),"")</f>
        <v/>
      </c>
      <c r="D521">
        <f>IF(B521&gt;Utilisateur!$B$25, Quellstärke/(Volumen*Verlustrate)*(1-EXP(-Verlustrate*Utilisateur!$B$25))  * EXP(-Verlustrate*(B521-Utilisateur!$B$25)), "")</f>
        <v>4.0719572660593888E-2</v>
      </c>
      <c r="E521">
        <f t="shared" si="84"/>
        <v>4.0719572660593888E-2</v>
      </c>
      <c r="F521">
        <f t="shared" si="76"/>
        <v>1568.2604447473498</v>
      </c>
      <c r="G521">
        <f t="shared" si="77"/>
        <v>3136.5208894946995</v>
      </c>
      <c r="H521">
        <f t="shared" si="78"/>
        <v>9409.5626684840827</v>
      </c>
      <c r="I521">
        <f t="shared" si="82"/>
        <v>470</v>
      </c>
      <c r="J521">
        <f>IF(B520&lt;Utilisateur!$B$25, C521+C$32/(INTERZONALFLOW)*(1-EXP(-INTERZONALFLOW/NFVOL*B521)),D521)</f>
        <v>4.0719572660593888E-2</v>
      </c>
      <c r="K521">
        <f t="shared" si="79"/>
        <v>1725.2351383942892</v>
      </c>
      <c r="L521">
        <f t="shared" si="80"/>
        <v>3450.4702767885783</v>
      </c>
      <c r="M521">
        <f t="shared" si="81"/>
        <v>10351.410830365721</v>
      </c>
      <c r="N521">
        <f t="shared" si="83"/>
        <v>470</v>
      </c>
    </row>
    <row r="522" spans="2:14" x14ac:dyDescent="0.2">
      <c r="B522">
        <f t="shared" si="75"/>
        <v>471</v>
      </c>
      <c r="C522" t="str">
        <f>IF(B521&lt;Utilisateur!$B$25, Quellstärke/(Volumen*Verlustrate)*(1-EXP(-Verlustrate*B522)),"")</f>
        <v/>
      </c>
      <c r="D522">
        <f>IF(B522&gt;Utilisateur!$B$25, Quellstärke/(Volumen*Verlustrate)*(1-EXP(-Verlustrate*Utilisateur!$B$25))  * EXP(-Verlustrate*(B522-Utilisateur!$B$25)), "")</f>
        <v>3.9628160169511109E-2</v>
      </c>
      <c r="E522">
        <f t="shared" si="84"/>
        <v>3.9628160169511109E-2</v>
      </c>
      <c r="F522">
        <f t="shared" si="76"/>
        <v>1568.2607419585511</v>
      </c>
      <c r="G522">
        <f t="shared" si="77"/>
        <v>3136.5214839171022</v>
      </c>
      <c r="H522">
        <f t="shared" si="78"/>
        <v>9409.5644517512901</v>
      </c>
      <c r="I522">
        <f t="shared" si="82"/>
        <v>471</v>
      </c>
      <c r="J522">
        <f>IF(B521&lt;Utilisateur!$B$25, C522+C$32/(INTERZONALFLOW)*(1-EXP(-INTERZONALFLOW/NFVOL*B522)),D522)</f>
        <v>3.9628160169511109E-2</v>
      </c>
      <c r="K522">
        <f t="shared" si="79"/>
        <v>1725.2354356054905</v>
      </c>
      <c r="L522">
        <f t="shared" si="80"/>
        <v>3450.4708712109809</v>
      </c>
      <c r="M522">
        <f t="shared" si="81"/>
        <v>10351.412613632929</v>
      </c>
      <c r="N522">
        <f t="shared" si="83"/>
        <v>471</v>
      </c>
    </row>
    <row r="523" spans="2:14" x14ac:dyDescent="0.2">
      <c r="B523">
        <f t="shared" si="75"/>
        <v>472</v>
      </c>
      <c r="C523" t="str">
        <f>IF(B522&lt;Utilisateur!$B$25, Quellstärke/(Volumen*Verlustrate)*(1-EXP(-Verlustrate*B523)),"")</f>
        <v/>
      </c>
      <c r="D523">
        <f>IF(B523&gt;Utilisateur!$B$25, Quellstärke/(Volumen*Verlustrate)*(1-EXP(-Verlustrate*Utilisateur!$B$25))  * EXP(-Verlustrate*(B523-Utilisateur!$B$25)), "")</f>
        <v>3.8566000962484706E-2</v>
      </c>
      <c r="E523">
        <f t="shared" si="84"/>
        <v>3.8566000962484706E-2</v>
      </c>
      <c r="F523">
        <f t="shared" si="76"/>
        <v>1568.2610312035583</v>
      </c>
      <c r="G523">
        <f t="shared" si="77"/>
        <v>3136.5220624071167</v>
      </c>
      <c r="H523">
        <f t="shared" si="78"/>
        <v>9409.5661872213332</v>
      </c>
      <c r="I523">
        <f t="shared" si="82"/>
        <v>472</v>
      </c>
      <c r="J523">
        <f>IF(B522&lt;Utilisateur!$B$25, C523+C$32/(INTERZONALFLOW)*(1-EXP(-INTERZONALFLOW/NFVOL*B523)),D523)</f>
        <v>3.8566000962484706E-2</v>
      </c>
      <c r="K523">
        <f t="shared" si="79"/>
        <v>1725.2357248504977</v>
      </c>
      <c r="L523">
        <f t="shared" si="80"/>
        <v>3450.4714497009954</v>
      </c>
      <c r="M523">
        <f t="shared" si="81"/>
        <v>10351.414349102972</v>
      </c>
      <c r="N523">
        <f t="shared" si="83"/>
        <v>472</v>
      </c>
    </row>
    <row r="524" spans="2:14" x14ac:dyDescent="0.2">
      <c r="B524">
        <f t="shared" si="75"/>
        <v>473</v>
      </c>
      <c r="C524" t="str">
        <f>IF(B523&lt;Utilisateur!$B$25, Quellstärke/(Volumen*Verlustrate)*(1-EXP(-Verlustrate*B524)),"")</f>
        <v/>
      </c>
      <c r="D524">
        <f>IF(B524&gt;Utilisateur!$B$25, Quellstärke/(Volumen*Verlustrate)*(1-EXP(-Verlustrate*Utilisateur!$B$25))  * EXP(-Verlustrate*(B524-Utilisateur!$B$25)), "")</f>
        <v>3.7532310959585931E-2</v>
      </c>
      <c r="E524">
        <f t="shared" si="84"/>
        <v>3.7532310959585931E-2</v>
      </c>
      <c r="F524">
        <f t="shared" si="76"/>
        <v>1568.2613126958906</v>
      </c>
      <c r="G524">
        <f t="shared" si="77"/>
        <v>3136.5226253917813</v>
      </c>
      <c r="H524">
        <f t="shared" si="78"/>
        <v>9409.5678761753261</v>
      </c>
      <c r="I524">
        <f t="shared" si="82"/>
        <v>473</v>
      </c>
      <c r="J524">
        <f>IF(B523&lt;Utilisateur!$B$25, C524+C$32/(INTERZONALFLOW)*(1-EXP(-INTERZONALFLOW/NFVOL*B524)),D524)</f>
        <v>3.7532310959585931E-2</v>
      </c>
      <c r="K524">
        <f t="shared" si="79"/>
        <v>1725.23600634283</v>
      </c>
      <c r="L524">
        <f t="shared" si="80"/>
        <v>3450.47201268566</v>
      </c>
      <c r="M524">
        <f t="shared" si="81"/>
        <v>10351.416038056965</v>
      </c>
      <c r="N524">
        <f t="shared" si="83"/>
        <v>473</v>
      </c>
    </row>
    <row r="525" spans="2:14" x14ac:dyDescent="0.2">
      <c r="B525">
        <f t="shared" si="75"/>
        <v>474</v>
      </c>
      <c r="C525" t="str">
        <f>IF(B524&lt;Utilisateur!$B$25, Quellstärke/(Volumen*Verlustrate)*(1-EXP(-Verlustrate*B525)),"")</f>
        <v/>
      </c>
      <c r="D525">
        <f>IF(B525&gt;Utilisateur!$B$25, Quellstärke/(Volumen*Verlustrate)*(1-EXP(-Verlustrate*Utilisateur!$B$25))  * EXP(-Verlustrate*(B525-Utilisateur!$B$25)), "")</f>
        <v>3.6526327096692048E-2</v>
      </c>
      <c r="E525">
        <f t="shared" si="84"/>
        <v>3.6526327096692048E-2</v>
      </c>
      <c r="F525">
        <f t="shared" si="76"/>
        <v>1568.2615866433439</v>
      </c>
      <c r="G525">
        <f t="shared" si="77"/>
        <v>3136.5231732866878</v>
      </c>
      <c r="H525">
        <f t="shared" si="78"/>
        <v>9409.5695198600461</v>
      </c>
      <c r="I525">
        <f t="shared" si="82"/>
        <v>474</v>
      </c>
      <c r="J525">
        <f>IF(B524&lt;Utilisateur!$B$25, C525+C$32/(INTERZONALFLOW)*(1-EXP(-INTERZONALFLOW/NFVOL*B525)),D525)</f>
        <v>3.6526327096692048E-2</v>
      </c>
      <c r="K525">
        <f t="shared" si="79"/>
        <v>1725.2362802902833</v>
      </c>
      <c r="L525">
        <f t="shared" si="80"/>
        <v>3450.4725605805666</v>
      </c>
      <c r="M525">
        <f t="shared" si="81"/>
        <v>10351.417681741685</v>
      </c>
      <c r="N525">
        <f t="shared" si="83"/>
        <v>474</v>
      </c>
    </row>
    <row r="526" spans="2:14" x14ac:dyDescent="0.2">
      <c r="B526">
        <f t="shared" si="75"/>
        <v>475</v>
      </c>
      <c r="C526" t="str">
        <f>IF(B525&lt;Utilisateur!$B$25, Quellstärke/(Volumen*Verlustrate)*(1-EXP(-Verlustrate*B526)),"")</f>
        <v/>
      </c>
      <c r="D526">
        <f>IF(B526&gt;Utilisateur!$B$25, Quellstärke/(Volumen*Verlustrate)*(1-EXP(-Verlustrate*Utilisateur!$B$25))  * EXP(-Verlustrate*(B526-Utilisateur!$B$25)), "")</f>
        <v>3.5547306762196147E-2</v>
      </c>
      <c r="E526">
        <f t="shared" si="84"/>
        <v>3.5547306762196147E-2</v>
      </c>
      <c r="F526">
        <f t="shared" si="76"/>
        <v>1568.2618532481447</v>
      </c>
      <c r="G526">
        <f t="shared" si="77"/>
        <v>3136.5237064962894</v>
      </c>
      <c r="H526">
        <f t="shared" si="78"/>
        <v>9409.5711194888499</v>
      </c>
      <c r="I526">
        <f t="shared" si="82"/>
        <v>475</v>
      </c>
      <c r="J526">
        <f>IF(B525&lt;Utilisateur!$B$25, C526+C$32/(INTERZONALFLOW)*(1-EXP(-INTERZONALFLOW/NFVOL*B526)),D526)</f>
        <v>3.5547306762196147E-2</v>
      </c>
      <c r="K526">
        <f t="shared" si="79"/>
        <v>1725.2365468950841</v>
      </c>
      <c r="L526">
        <f t="shared" si="80"/>
        <v>3450.4730937901682</v>
      </c>
      <c r="M526">
        <f t="shared" si="81"/>
        <v>10351.419281370489</v>
      </c>
      <c r="N526">
        <f t="shared" si="83"/>
        <v>475</v>
      </c>
    </row>
    <row r="527" spans="2:14" x14ac:dyDescent="0.2">
      <c r="B527">
        <f t="shared" si="75"/>
        <v>476</v>
      </c>
      <c r="C527" t="str">
        <f>IF(B526&lt;Utilisateur!$B$25, Quellstärke/(Volumen*Verlustrate)*(1-EXP(-Verlustrate*B527)),"")</f>
        <v/>
      </c>
      <c r="D527">
        <f>IF(B527&gt;Utilisateur!$B$25, Quellstärke/(Volumen*Verlustrate)*(1-EXP(-Verlustrate*Utilisateur!$B$25))  * EXP(-Verlustrate*(B527-Utilisateur!$B$25)), "")</f>
        <v>3.4594527248815961E-2</v>
      </c>
      <c r="E527">
        <f t="shared" si="84"/>
        <v>3.4594527248815961E-2</v>
      </c>
      <c r="F527">
        <f t="shared" si="76"/>
        <v>1568.262112707099</v>
      </c>
      <c r="G527">
        <f t="shared" si="77"/>
        <v>3136.5242254141981</v>
      </c>
      <c r="H527">
        <f t="shared" si="78"/>
        <v>9409.5726762425766</v>
      </c>
      <c r="I527">
        <f t="shared" si="82"/>
        <v>476</v>
      </c>
      <c r="J527">
        <f>IF(B526&lt;Utilisateur!$B$25, C527+C$32/(INTERZONALFLOW)*(1-EXP(-INTERZONALFLOW/NFVOL*B527)),D527)</f>
        <v>3.4594527248815961E-2</v>
      </c>
      <c r="K527">
        <f t="shared" si="79"/>
        <v>1725.2368063540384</v>
      </c>
      <c r="L527">
        <f t="shared" si="80"/>
        <v>3450.4736127080769</v>
      </c>
      <c r="M527">
        <f t="shared" si="81"/>
        <v>10351.420838124215</v>
      </c>
      <c r="N527">
        <f t="shared" si="83"/>
        <v>476</v>
      </c>
    </row>
    <row r="528" spans="2:14" x14ac:dyDescent="0.2">
      <c r="B528">
        <f t="shared" si="75"/>
        <v>477</v>
      </c>
      <c r="C528" t="str">
        <f>IF(B527&lt;Utilisateur!$B$25, Quellstärke/(Volumen*Verlustrate)*(1-EXP(-Verlustrate*B528)),"")</f>
        <v/>
      </c>
      <c r="D528">
        <f>IF(B528&gt;Utilisateur!$B$25, Quellstärke/(Volumen*Verlustrate)*(1-EXP(-Verlustrate*Utilisateur!$B$25))  * EXP(-Verlustrate*(B528-Utilisateur!$B$25)), "")</f>
        <v>3.3667285220094961E-2</v>
      </c>
      <c r="E528">
        <f t="shared" si="84"/>
        <v>3.3667285220094961E-2</v>
      </c>
      <c r="F528">
        <f t="shared" si="76"/>
        <v>1568.2623652117381</v>
      </c>
      <c r="G528">
        <f t="shared" si="77"/>
        <v>3136.5247304234763</v>
      </c>
      <c r="H528">
        <f t="shared" si="78"/>
        <v>9409.5741912704107</v>
      </c>
      <c r="I528">
        <f t="shared" si="82"/>
        <v>477</v>
      </c>
      <c r="J528">
        <f>IF(B527&lt;Utilisateur!$B$25, C528+C$32/(INTERZONALFLOW)*(1-EXP(-INTERZONALFLOW/NFVOL*B528)),D528)</f>
        <v>3.3667285220094961E-2</v>
      </c>
      <c r="K528">
        <f t="shared" si="79"/>
        <v>1725.2370588586775</v>
      </c>
      <c r="L528">
        <f t="shared" si="80"/>
        <v>3450.4741177173551</v>
      </c>
      <c r="M528">
        <f t="shared" si="81"/>
        <v>10351.422353152049</v>
      </c>
      <c r="N528">
        <f t="shared" si="83"/>
        <v>477</v>
      </c>
    </row>
    <row r="529" spans="2:14" x14ac:dyDescent="0.2">
      <c r="B529">
        <f t="shared" si="75"/>
        <v>478</v>
      </c>
      <c r="C529" t="str">
        <f>IF(B528&lt;Utilisateur!$B$25, Quellstärke/(Volumen*Verlustrate)*(1-EXP(-Verlustrate*B529)),"")</f>
        <v/>
      </c>
      <c r="D529">
        <f>IF(B529&gt;Utilisateur!$B$25, Quellstärke/(Volumen*Verlustrate)*(1-EXP(-Verlustrate*Utilisateur!$B$25))  * EXP(-Verlustrate*(B529-Utilisateur!$B$25)), "")</f>
        <v>3.2764896191203818E-2</v>
      </c>
      <c r="E529">
        <f t="shared" si="84"/>
        <v>3.2764896191203818E-2</v>
      </c>
      <c r="F529">
        <f t="shared" si="76"/>
        <v>1568.2626109484595</v>
      </c>
      <c r="G529">
        <f t="shared" si="77"/>
        <v>3136.525221896919</v>
      </c>
      <c r="H529">
        <f t="shared" si="78"/>
        <v>9409.5756656907397</v>
      </c>
      <c r="I529">
        <f t="shared" si="82"/>
        <v>478</v>
      </c>
      <c r="J529">
        <f>IF(B528&lt;Utilisateur!$B$25, C529+C$32/(INTERZONALFLOW)*(1-EXP(-INTERZONALFLOW/NFVOL*B529)),D529)</f>
        <v>3.2764896191203818E-2</v>
      </c>
      <c r="K529">
        <f t="shared" si="79"/>
        <v>1725.2373045953989</v>
      </c>
      <c r="L529">
        <f t="shared" si="80"/>
        <v>3450.4746091907978</v>
      </c>
      <c r="M529">
        <f t="shared" si="81"/>
        <v>10351.423827572378</v>
      </c>
      <c r="N529">
        <f t="shared" si="83"/>
        <v>478</v>
      </c>
    </row>
    <row r="530" spans="2:14" x14ac:dyDescent="0.2">
      <c r="B530">
        <f t="shared" si="75"/>
        <v>479</v>
      </c>
      <c r="C530" t="str">
        <f>IF(B529&lt;Utilisateur!$B$25, Quellstärke/(Volumen*Verlustrate)*(1-EXP(-Verlustrate*B530)),"")</f>
        <v/>
      </c>
      <c r="D530">
        <f>IF(B530&gt;Utilisateur!$B$25, Quellstärke/(Volumen*Verlustrate)*(1-EXP(-Verlustrate*Utilisateur!$B$25))  * EXP(-Verlustrate*(B530-Utilisateur!$B$25)), "")</f>
        <v>3.1886694023657083E-2</v>
      </c>
      <c r="E530">
        <f t="shared" si="84"/>
        <v>3.1886694023657083E-2</v>
      </c>
      <c r="F530">
        <f t="shared" si="76"/>
        <v>1568.2628500986648</v>
      </c>
      <c r="G530">
        <f t="shared" si="77"/>
        <v>3136.5257001973296</v>
      </c>
      <c r="H530">
        <f t="shared" si="78"/>
        <v>9409.5771005919705</v>
      </c>
      <c r="I530">
        <f t="shared" si="82"/>
        <v>479</v>
      </c>
      <c r="J530">
        <f>IF(B529&lt;Utilisateur!$B$25, C530+C$32/(INTERZONALFLOW)*(1-EXP(-INTERZONALFLOW/NFVOL*B530)),D530)</f>
        <v>3.1886694023657083E-2</v>
      </c>
      <c r="K530">
        <f t="shared" si="79"/>
        <v>1725.2375437456042</v>
      </c>
      <c r="L530">
        <f t="shared" si="80"/>
        <v>3450.4750874912083</v>
      </c>
      <c r="M530">
        <f t="shared" si="81"/>
        <v>10351.425262473609</v>
      </c>
      <c r="N530">
        <f t="shared" si="83"/>
        <v>479</v>
      </c>
    </row>
    <row r="531" spans="2:14" x14ac:dyDescent="0.2">
      <c r="B531">
        <f t="shared" si="75"/>
        <v>480</v>
      </c>
      <c r="C531" t="str">
        <f>IF(B530&lt;Utilisateur!$B$25, Quellstärke/(Volumen*Verlustrate)*(1-EXP(-Verlustrate*B531)),"")</f>
        <v/>
      </c>
      <c r="D531">
        <f>IF(B531&gt;Utilisateur!$B$25, Quellstärke/(Volumen*Verlustrate)*(1-EXP(-Verlustrate*Utilisateur!$B$25))  * EXP(-Verlustrate*(B531-Utilisateur!$B$25)), "")</f>
        <v>3.1032030433574016E-2</v>
      </c>
      <c r="E531">
        <f t="shared" si="84"/>
        <v>3.1032030433574016E-2</v>
      </c>
      <c r="F531">
        <f t="shared" si="76"/>
        <v>1568.2630828388931</v>
      </c>
      <c r="G531">
        <f t="shared" si="77"/>
        <v>3136.5261656777861</v>
      </c>
      <c r="H531">
        <f t="shared" si="78"/>
        <v>9409.5784970333407</v>
      </c>
      <c r="I531">
        <f t="shared" si="82"/>
        <v>480</v>
      </c>
      <c r="J531">
        <f>IF(B530&lt;Utilisateur!$B$25, C531+C$32/(INTERZONALFLOW)*(1-EXP(-INTERZONALFLOW/NFVOL*B531)),D531)</f>
        <v>3.1032030433574016E-2</v>
      </c>
      <c r="K531">
        <f t="shared" si="79"/>
        <v>1725.2377764858325</v>
      </c>
      <c r="L531">
        <f t="shared" si="80"/>
        <v>3450.4755529716649</v>
      </c>
      <c r="M531">
        <f t="shared" si="81"/>
        <v>10351.426658914979</v>
      </c>
      <c r="N531">
        <f t="shared" si="83"/>
        <v>480</v>
      </c>
    </row>
    <row r="532" spans="2:14" x14ac:dyDescent="0.2">
      <c r="B532">
        <f t="shared" si="75"/>
        <v>481</v>
      </c>
      <c r="C532" t="str">
        <f>IF(B531&lt;Utilisateur!$B$25, Quellstärke/(Volumen*Verlustrate)*(1-EXP(-Verlustrate*B532)),"")</f>
        <v/>
      </c>
      <c r="D532">
        <f>IF(B532&gt;Utilisateur!$B$25, Quellstärke/(Volumen*Verlustrate)*(1-EXP(-Verlustrate*Utilisateur!$B$25))  * EXP(-Verlustrate*(B532-Utilisateur!$B$25)), "")</f>
        <v>3.0200274513118595E-2</v>
      </c>
      <c r="E532">
        <f t="shared" si="84"/>
        <v>3.0200274513118595E-2</v>
      </c>
      <c r="F532">
        <f t="shared" si="76"/>
        <v>1568.263309340952</v>
      </c>
      <c r="G532">
        <f t="shared" si="77"/>
        <v>3136.526618681904</v>
      </c>
      <c r="H532">
        <f t="shared" si="78"/>
        <v>9409.5798560456933</v>
      </c>
      <c r="I532">
        <f t="shared" si="82"/>
        <v>481</v>
      </c>
      <c r="J532">
        <f>IF(B531&lt;Utilisateur!$B$25, C532+C$32/(INTERZONALFLOW)*(1-EXP(-INTERZONALFLOW/NFVOL*B532)),D532)</f>
        <v>3.0200274513118595E-2</v>
      </c>
      <c r="K532">
        <f t="shared" si="79"/>
        <v>1725.2380029878914</v>
      </c>
      <c r="L532">
        <f t="shared" si="80"/>
        <v>3450.4760059757828</v>
      </c>
      <c r="M532">
        <f t="shared" si="81"/>
        <v>10351.428017927332</v>
      </c>
      <c r="N532">
        <f t="shared" si="83"/>
        <v>481</v>
      </c>
    </row>
    <row r="533" spans="2:14" x14ac:dyDescent="0.2">
      <c r="B533">
        <f t="shared" si="75"/>
        <v>482</v>
      </c>
      <c r="C533" t="str">
        <f>IF(B532&lt;Utilisateur!$B$25, Quellstärke/(Volumen*Verlustrate)*(1-EXP(-Verlustrate*B533)),"")</f>
        <v/>
      </c>
      <c r="D533">
        <f>IF(B533&gt;Utilisateur!$B$25, Quellstärke/(Volumen*Verlustrate)*(1-EXP(-Verlustrate*Utilisateur!$B$25))  * EXP(-Verlustrate*(B533-Utilisateur!$B$25)), "")</f>
        <v>2.9390812264767398E-2</v>
      </c>
      <c r="E533">
        <f t="shared" si="84"/>
        <v>2.9390812264767398E-2</v>
      </c>
      <c r="F533">
        <f t="shared" si="76"/>
        <v>1568.263529772044</v>
      </c>
      <c r="G533">
        <f t="shared" si="77"/>
        <v>3136.5270595440879</v>
      </c>
      <c r="H533">
        <f t="shared" si="78"/>
        <v>9409.5811786322447</v>
      </c>
      <c r="I533">
        <f t="shared" si="82"/>
        <v>482</v>
      </c>
      <c r="J533">
        <f>IF(B532&lt;Utilisateur!$B$25, C533+C$32/(INTERZONALFLOW)*(1-EXP(-INTERZONALFLOW/NFVOL*B533)),D533)</f>
        <v>2.9390812264767398E-2</v>
      </c>
      <c r="K533">
        <f t="shared" si="79"/>
        <v>1725.2382234189834</v>
      </c>
      <c r="L533">
        <f t="shared" si="80"/>
        <v>3450.4764468379667</v>
      </c>
      <c r="M533">
        <f t="shared" si="81"/>
        <v>10351.429340513883</v>
      </c>
      <c r="N533">
        <f t="shared" si="83"/>
        <v>482</v>
      </c>
    </row>
    <row r="534" spans="2:14" x14ac:dyDescent="0.2">
      <c r="B534">
        <f t="shared" si="75"/>
        <v>483</v>
      </c>
      <c r="C534" t="str">
        <f>IF(B533&lt;Utilisateur!$B$25, Quellstärke/(Volumen*Verlustrate)*(1-EXP(-Verlustrate*B534)),"")</f>
        <v/>
      </c>
      <c r="D534">
        <f>IF(B534&gt;Utilisateur!$B$25, Quellstärke/(Volumen*Verlustrate)*(1-EXP(-Verlustrate*Utilisateur!$B$25))  * EXP(-Verlustrate*(B534-Utilisateur!$B$25)), "")</f>
        <v>2.8603046148059627E-2</v>
      </c>
      <c r="E534">
        <f t="shared" si="84"/>
        <v>2.8603046148059627E-2</v>
      </c>
      <c r="F534">
        <f t="shared" si="76"/>
        <v>1568.2637442948901</v>
      </c>
      <c r="G534">
        <f t="shared" si="77"/>
        <v>3136.5274885897802</v>
      </c>
      <c r="H534">
        <f t="shared" si="78"/>
        <v>9409.5824657693211</v>
      </c>
      <c r="I534">
        <f t="shared" si="82"/>
        <v>483</v>
      </c>
      <c r="J534">
        <f>IF(B533&lt;Utilisateur!$B$25, C534+C$32/(INTERZONALFLOW)*(1-EXP(-INTERZONALFLOW/NFVOL*B534)),D534)</f>
        <v>2.8603046148059627E-2</v>
      </c>
      <c r="K534">
        <f t="shared" si="79"/>
        <v>1725.2384379418295</v>
      </c>
      <c r="L534">
        <f t="shared" si="80"/>
        <v>3450.476875883659</v>
      </c>
      <c r="M534">
        <f t="shared" si="81"/>
        <v>10351.43062765096</v>
      </c>
      <c r="N534">
        <f t="shared" si="83"/>
        <v>483</v>
      </c>
    </row>
    <row r="535" spans="2:14" x14ac:dyDescent="0.2">
      <c r="B535">
        <f t="shared" si="75"/>
        <v>484</v>
      </c>
      <c r="C535" t="str">
        <f>IF(B534&lt;Utilisateur!$B$25, Quellstärke/(Volumen*Verlustrate)*(1-EXP(-Verlustrate*B535)),"")</f>
        <v/>
      </c>
      <c r="D535">
        <f>IF(B535&gt;Utilisateur!$B$25, Quellstärke/(Volumen*Verlustrate)*(1-EXP(-Verlustrate*Utilisateur!$B$25))  * EXP(-Verlustrate*(B535-Utilisateur!$B$25)), "")</f>
        <v>2.7836394638496562E-2</v>
      </c>
      <c r="E535">
        <f t="shared" si="84"/>
        <v>2.7836394638496562E-2</v>
      </c>
      <c r="F535">
        <f t="shared" si="76"/>
        <v>1568.2639530678498</v>
      </c>
      <c r="G535">
        <f t="shared" si="77"/>
        <v>3136.5279061356996</v>
      </c>
      <c r="H535">
        <f t="shared" si="78"/>
        <v>9409.5837184070806</v>
      </c>
      <c r="I535">
        <f t="shared" si="82"/>
        <v>484</v>
      </c>
      <c r="J535">
        <f>IF(B534&lt;Utilisateur!$B$25, C535+C$32/(INTERZONALFLOW)*(1-EXP(-INTERZONALFLOW/NFVOL*B535)),D535)</f>
        <v>2.7836394638496562E-2</v>
      </c>
      <c r="K535">
        <f t="shared" si="79"/>
        <v>1725.2386467147892</v>
      </c>
      <c r="L535">
        <f t="shared" si="80"/>
        <v>3450.4772934295784</v>
      </c>
      <c r="M535">
        <f t="shared" si="81"/>
        <v>10351.431880288719</v>
      </c>
      <c r="N535">
        <f t="shared" si="83"/>
        <v>484</v>
      </c>
    </row>
    <row r="536" spans="2:14" x14ac:dyDescent="0.2">
      <c r="B536">
        <f t="shared" si="75"/>
        <v>485</v>
      </c>
      <c r="C536" t="str">
        <f>IF(B535&lt;Utilisateur!$B$25, Quellstärke/(Volumen*Verlustrate)*(1-EXP(-Verlustrate*B536)),"")</f>
        <v/>
      </c>
      <c r="D536">
        <f>IF(B536&gt;Utilisateur!$B$25, Quellstärke/(Volumen*Verlustrate)*(1-EXP(-Verlustrate*Utilisateur!$B$25))  * EXP(-Verlustrate*(B536-Utilisateur!$B$25)), "")</f>
        <v>2.7090291798263031E-2</v>
      </c>
      <c r="E536">
        <f t="shared" si="84"/>
        <v>2.7090291798263031E-2</v>
      </c>
      <c r="F536">
        <f t="shared" si="76"/>
        <v>1568.2641562450383</v>
      </c>
      <c r="G536">
        <f t="shared" si="77"/>
        <v>3136.5283124900766</v>
      </c>
      <c r="H536">
        <f t="shared" si="78"/>
        <v>9409.584937470212</v>
      </c>
      <c r="I536">
        <f t="shared" si="82"/>
        <v>485</v>
      </c>
      <c r="J536">
        <f>IF(B535&lt;Utilisateur!$B$25, C536+C$32/(INTERZONALFLOW)*(1-EXP(-INTERZONALFLOW/NFVOL*B536)),D536)</f>
        <v>2.7090291798263031E-2</v>
      </c>
      <c r="K536">
        <f t="shared" si="79"/>
        <v>1725.2388498919777</v>
      </c>
      <c r="L536">
        <f t="shared" si="80"/>
        <v>3450.4776997839554</v>
      </c>
      <c r="M536">
        <f t="shared" si="81"/>
        <v>10351.433099351851</v>
      </c>
      <c r="N536">
        <f t="shared" si="83"/>
        <v>485</v>
      </c>
    </row>
    <row r="537" spans="2:14" x14ac:dyDescent="0.2">
      <c r="B537">
        <f t="shared" si="75"/>
        <v>486</v>
      </c>
      <c r="C537" t="str">
        <f>IF(B536&lt;Utilisateur!$B$25, Quellstärke/(Volumen*Verlustrate)*(1-EXP(-Verlustrate*B537)),"")</f>
        <v/>
      </c>
      <c r="D537">
        <f>IF(B537&gt;Utilisateur!$B$25, Quellstärke/(Volumen*Verlustrate)*(1-EXP(-Verlustrate*Utilisateur!$B$25))  * EXP(-Verlustrate*(B537-Utilisateur!$B$25)), "")</f>
        <v>2.6364186858455728E-2</v>
      </c>
      <c r="E537">
        <f t="shared" si="84"/>
        <v>2.6364186858455728E-2</v>
      </c>
      <c r="F537">
        <f t="shared" si="76"/>
        <v>1568.2643539764397</v>
      </c>
      <c r="G537">
        <f t="shared" si="77"/>
        <v>3136.5287079528794</v>
      </c>
      <c r="H537">
        <f t="shared" si="78"/>
        <v>9409.5861238586203</v>
      </c>
      <c r="I537">
        <f t="shared" si="82"/>
        <v>486</v>
      </c>
      <c r="J537">
        <f>IF(B536&lt;Utilisateur!$B$25, C537+C$32/(INTERZONALFLOW)*(1-EXP(-INTERZONALFLOW/NFVOL*B537)),D537)</f>
        <v>2.6364186858455728E-2</v>
      </c>
      <c r="K537">
        <f t="shared" si="79"/>
        <v>1725.2390476233791</v>
      </c>
      <c r="L537">
        <f t="shared" si="80"/>
        <v>3450.4780952467581</v>
      </c>
      <c r="M537">
        <f t="shared" si="81"/>
        <v>10351.434285740259</v>
      </c>
      <c r="N537">
        <f t="shared" si="83"/>
        <v>486</v>
      </c>
    </row>
    <row r="538" spans="2:14" x14ac:dyDescent="0.2">
      <c r="B538">
        <f t="shared" si="75"/>
        <v>487</v>
      </c>
      <c r="C538" t="str">
        <f>IF(B537&lt;Utilisateur!$B$25, Quellstärke/(Volumen*Verlustrate)*(1-EXP(-Verlustrate*B538)),"")</f>
        <v/>
      </c>
      <c r="D538">
        <f>IF(B538&gt;Utilisateur!$B$25, Quellstärke/(Volumen*Verlustrate)*(1-EXP(-Verlustrate*Utilisateur!$B$25))  * EXP(-Verlustrate*(B538-Utilisateur!$B$25)), "")</f>
        <v>2.5657543812508319E-2</v>
      </c>
      <c r="E538">
        <f t="shared" si="84"/>
        <v>2.5657543812508319E-2</v>
      </c>
      <c r="F538">
        <f t="shared" si="76"/>
        <v>1568.2645464080183</v>
      </c>
      <c r="G538">
        <f t="shared" si="77"/>
        <v>3136.5290928160366</v>
      </c>
      <c r="H538">
        <f t="shared" si="78"/>
        <v>9409.5872784480925</v>
      </c>
      <c r="I538">
        <f t="shared" si="82"/>
        <v>487</v>
      </c>
      <c r="J538">
        <f>IF(B537&lt;Utilisateur!$B$25, C538+C$32/(INTERZONALFLOW)*(1-EXP(-INTERZONALFLOW/NFVOL*B538)),D538)</f>
        <v>2.5657543812508319E-2</v>
      </c>
      <c r="K538">
        <f t="shared" si="79"/>
        <v>1725.2392400549577</v>
      </c>
      <c r="L538">
        <f t="shared" si="80"/>
        <v>3450.4784801099154</v>
      </c>
      <c r="M538">
        <f t="shared" si="81"/>
        <v>10351.435440329731</v>
      </c>
      <c r="N538">
        <f t="shared" si="83"/>
        <v>487</v>
      </c>
    </row>
    <row r="539" spans="2:14" x14ac:dyDescent="0.2">
      <c r="B539">
        <f t="shared" si="75"/>
        <v>488</v>
      </c>
      <c r="C539" t="str">
        <f>IF(B538&lt;Utilisateur!$B$25, Quellstärke/(Volumen*Verlustrate)*(1-EXP(-Verlustrate*B539)),"")</f>
        <v/>
      </c>
      <c r="D539">
        <f>IF(B539&gt;Utilisateur!$B$25, Quellstärke/(Volumen*Verlustrate)*(1-EXP(-Verlustrate*Utilisateur!$B$25))  * EXP(-Verlustrate*(B539-Utilisateur!$B$25)), "")</f>
        <v>2.4969841020514756E-2</v>
      </c>
      <c r="E539">
        <f t="shared" si="84"/>
        <v>2.4969841020514756E-2</v>
      </c>
      <c r="F539">
        <f t="shared" si="76"/>
        <v>1568.2647336818259</v>
      </c>
      <c r="G539">
        <f t="shared" si="77"/>
        <v>3136.5294673636517</v>
      </c>
      <c r="H539">
        <f t="shared" si="78"/>
        <v>9409.588402090938</v>
      </c>
      <c r="I539">
        <f t="shared" si="82"/>
        <v>488</v>
      </c>
      <c r="J539">
        <f>IF(B538&lt;Utilisateur!$B$25, C539+C$32/(INTERZONALFLOW)*(1-EXP(-INTERZONALFLOW/NFVOL*B539)),D539)</f>
        <v>2.4969841020514756E-2</v>
      </c>
      <c r="K539">
        <f t="shared" si="79"/>
        <v>1725.2394273287653</v>
      </c>
      <c r="L539">
        <f t="shared" si="80"/>
        <v>3450.4788546575305</v>
      </c>
      <c r="M539">
        <f t="shared" si="81"/>
        <v>10351.436563972577</v>
      </c>
      <c r="N539">
        <f t="shared" si="83"/>
        <v>488</v>
      </c>
    </row>
    <row r="540" spans="2:14" x14ac:dyDescent="0.2">
      <c r="B540">
        <f t="shared" si="75"/>
        <v>489</v>
      </c>
      <c r="C540" t="str">
        <f>IF(B539&lt;Utilisateur!$B$25, Quellstärke/(Volumen*Verlustrate)*(1-EXP(-Verlustrate*B540)),"")</f>
        <v/>
      </c>
      <c r="D540">
        <f>IF(B540&gt;Utilisateur!$B$25, Quellstärke/(Volumen*Verlustrate)*(1-EXP(-Verlustrate*Utilisateur!$B$25))  * EXP(-Verlustrate*(B540-Utilisateur!$B$25)), "")</f>
        <v>2.4300570824157503E-2</v>
      </c>
      <c r="E540">
        <f t="shared" si="84"/>
        <v>2.4300570824157503E-2</v>
      </c>
      <c r="F540">
        <f t="shared" si="76"/>
        <v>1568.2649159361069</v>
      </c>
      <c r="G540">
        <f t="shared" si="77"/>
        <v>3136.5298318722139</v>
      </c>
      <c r="H540">
        <f t="shared" si="78"/>
        <v>9409.5894956166248</v>
      </c>
      <c r="I540">
        <f t="shared" si="82"/>
        <v>489</v>
      </c>
      <c r="J540">
        <f>IF(B539&lt;Utilisateur!$B$25, C540+C$32/(INTERZONALFLOW)*(1-EXP(-INTERZONALFLOW/NFVOL*B540)),D540)</f>
        <v>2.4300570824157503E-2</v>
      </c>
      <c r="K540">
        <f t="shared" si="79"/>
        <v>1725.2396095830463</v>
      </c>
      <c r="L540">
        <f t="shared" si="80"/>
        <v>3450.4792191660927</v>
      </c>
      <c r="M540">
        <f t="shared" si="81"/>
        <v>10351.437657498263</v>
      </c>
      <c r="N540">
        <f t="shared" si="83"/>
        <v>489</v>
      </c>
    </row>
    <row r="541" spans="2:14" x14ac:dyDescent="0.2">
      <c r="B541">
        <f t="shared" si="75"/>
        <v>490</v>
      </c>
      <c r="C541" t="str">
        <f>IF(B540&lt;Utilisateur!$B$25, Quellstärke/(Volumen*Verlustrate)*(1-EXP(-Verlustrate*B541)),"")</f>
        <v/>
      </c>
      <c r="D541">
        <f>IF(B541&gt;Utilisateur!$B$25, Quellstärke/(Volumen*Verlustrate)*(1-EXP(-Verlustrate*Utilisateur!$B$25))  * EXP(-Verlustrate*(B541-Utilisateur!$B$25)), "")</f>
        <v>2.3649239171956903E-2</v>
      </c>
      <c r="E541">
        <f t="shared" si="84"/>
        <v>2.3649239171956903E-2</v>
      </c>
      <c r="F541">
        <f t="shared" si="76"/>
        <v>1568.2650933054008</v>
      </c>
      <c r="G541">
        <f t="shared" si="77"/>
        <v>3136.5301866108016</v>
      </c>
      <c r="H541">
        <f t="shared" si="78"/>
        <v>9409.590559832388</v>
      </c>
      <c r="I541">
        <f t="shared" si="82"/>
        <v>490</v>
      </c>
      <c r="J541">
        <f>IF(B540&lt;Utilisateur!$B$25, C541+C$32/(INTERZONALFLOW)*(1-EXP(-INTERZONALFLOW/NFVOL*B541)),D541)</f>
        <v>2.3649239171956903E-2</v>
      </c>
      <c r="K541">
        <f t="shared" si="79"/>
        <v>1725.2397869523402</v>
      </c>
      <c r="L541">
        <f t="shared" si="80"/>
        <v>3450.4795739046804</v>
      </c>
      <c r="M541">
        <f t="shared" si="81"/>
        <v>10351.438721714027</v>
      </c>
      <c r="N541">
        <f t="shared" si="83"/>
        <v>490</v>
      </c>
    </row>
    <row r="542" spans="2:14" x14ac:dyDescent="0.2">
      <c r="B542">
        <f t="shared" si="75"/>
        <v>491</v>
      </c>
      <c r="C542" t="str">
        <f>IF(B541&lt;Utilisateur!$B$25, Quellstärke/(Volumen*Verlustrate)*(1-EXP(-Verlustrate*B542)),"")</f>
        <v/>
      </c>
      <c r="D542">
        <f>IF(B542&gt;Utilisateur!$B$25, Quellstärke/(Volumen*Verlustrate)*(1-EXP(-Verlustrate*Utilisateur!$B$25))  * EXP(-Verlustrate*(B542-Utilisateur!$B$25)), "")</f>
        <v>2.3015365254565458E-2</v>
      </c>
      <c r="E542">
        <f t="shared" si="84"/>
        <v>2.3015365254565458E-2</v>
      </c>
      <c r="F542">
        <f t="shared" si="76"/>
        <v>1568.2652659206401</v>
      </c>
      <c r="G542">
        <f t="shared" si="77"/>
        <v>3136.5305318412802</v>
      </c>
      <c r="H542">
        <f t="shared" si="78"/>
        <v>9409.5915955238252</v>
      </c>
      <c r="I542">
        <f t="shared" si="82"/>
        <v>491</v>
      </c>
      <c r="J542">
        <f>IF(B541&lt;Utilisateur!$B$25, C542+C$32/(INTERZONALFLOW)*(1-EXP(-INTERZONALFLOW/NFVOL*B542)),D542)</f>
        <v>2.3015365254565458E-2</v>
      </c>
      <c r="K542">
        <f t="shared" si="79"/>
        <v>1725.2399595675795</v>
      </c>
      <c r="L542">
        <f t="shared" si="80"/>
        <v>3450.479919135159</v>
      </c>
      <c r="M542">
        <f t="shared" si="81"/>
        <v>10351.439757405464</v>
      </c>
      <c r="N542">
        <f t="shared" si="83"/>
        <v>491</v>
      </c>
    </row>
    <row r="543" spans="2:14" x14ac:dyDescent="0.2">
      <c r="B543">
        <f t="shared" si="75"/>
        <v>492</v>
      </c>
      <c r="C543" t="str">
        <f>IF(B542&lt;Utilisateur!$B$25, Quellstärke/(Volumen*Verlustrate)*(1-EXP(-Verlustrate*B543)),"")</f>
        <v/>
      </c>
      <c r="D543">
        <f>IF(B543&gt;Utilisateur!$B$25, Quellstärke/(Volumen*Verlustrate)*(1-EXP(-Verlustrate*Utilisateur!$B$25))  * EXP(-Verlustrate*(B543-Utilisateur!$B$25)), "")</f>
        <v>2.2398481149836769E-2</v>
      </c>
      <c r="E543">
        <f t="shared" si="84"/>
        <v>2.2398481149836769E-2</v>
      </c>
      <c r="F543">
        <f t="shared" si="76"/>
        <v>1568.2654339092487</v>
      </c>
      <c r="G543">
        <f t="shared" si="77"/>
        <v>3136.5308678184974</v>
      </c>
      <c r="H543">
        <f t="shared" si="78"/>
        <v>9409.5926034554777</v>
      </c>
      <c r="I543">
        <f t="shared" si="82"/>
        <v>492</v>
      </c>
      <c r="J543">
        <f>IF(B542&lt;Utilisateur!$B$25, C543+C$32/(INTERZONALFLOW)*(1-EXP(-INTERZONALFLOW/NFVOL*B543)),D543)</f>
        <v>2.2398481149836769E-2</v>
      </c>
      <c r="K543">
        <f t="shared" si="79"/>
        <v>1725.2401275561881</v>
      </c>
      <c r="L543">
        <f t="shared" si="80"/>
        <v>3450.4802551123762</v>
      </c>
      <c r="M543">
        <f t="shared" si="81"/>
        <v>10351.440765337116</v>
      </c>
      <c r="N543">
        <f t="shared" si="83"/>
        <v>492</v>
      </c>
    </row>
    <row r="544" spans="2:14" x14ac:dyDescent="0.2">
      <c r="B544">
        <f t="shared" si="75"/>
        <v>493</v>
      </c>
      <c r="C544" t="str">
        <f>IF(B543&lt;Utilisateur!$B$25, Quellstärke/(Volumen*Verlustrate)*(1-EXP(-Verlustrate*B544)),"")</f>
        <v/>
      </c>
      <c r="D544">
        <f>IF(B544&gt;Utilisateur!$B$25, Quellstärke/(Volumen*Verlustrate)*(1-EXP(-Verlustrate*Utilisateur!$B$25))  * EXP(-Verlustrate*(B544-Utilisateur!$B$25)), "")</f>
        <v>2.1798131477408361E-2</v>
      </c>
      <c r="E544">
        <f t="shared" si="84"/>
        <v>2.1798131477408361E-2</v>
      </c>
      <c r="F544">
        <f t="shared" si="76"/>
        <v>1568.2655973952349</v>
      </c>
      <c r="G544">
        <f t="shared" si="77"/>
        <v>3136.5311947904697</v>
      </c>
      <c r="H544">
        <f t="shared" si="78"/>
        <v>9409.5935843713942</v>
      </c>
      <c r="I544">
        <f t="shared" si="82"/>
        <v>493</v>
      </c>
      <c r="J544">
        <f>IF(B543&lt;Utilisateur!$B$25, C544+C$32/(INTERZONALFLOW)*(1-EXP(-INTERZONALFLOW/NFVOL*B544)),D544)</f>
        <v>2.1798131477408361E-2</v>
      </c>
      <c r="K544">
        <f t="shared" si="79"/>
        <v>1725.2402910421742</v>
      </c>
      <c r="L544">
        <f t="shared" si="80"/>
        <v>3450.4805820843485</v>
      </c>
      <c r="M544">
        <f t="shared" si="81"/>
        <v>10351.441746253033</v>
      </c>
      <c r="N544">
        <f t="shared" si="83"/>
        <v>493</v>
      </c>
    </row>
    <row r="545" spans="2:14" x14ac:dyDescent="0.2">
      <c r="B545">
        <f t="shared" si="75"/>
        <v>494</v>
      </c>
      <c r="C545" t="str">
        <f>IF(B544&lt;Utilisateur!$B$25, Quellstärke/(Volumen*Verlustrate)*(1-EXP(-Verlustrate*B545)),"")</f>
        <v/>
      </c>
      <c r="D545">
        <f>IF(B545&gt;Utilisateur!$B$25, Quellstärke/(Volumen*Verlustrate)*(1-EXP(-Verlustrate*Utilisateur!$B$25))  * EXP(-Verlustrate*(B545-Utilisateur!$B$25)), "")</f>
        <v>2.1213873062542146E-2</v>
      </c>
      <c r="E545">
        <f t="shared" si="84"/>
        <v>2.1213873062542146E-2</v>
      </c>
      <c r="F545">
        <f t="shared" si="76"/>
        <v>1568.2657564992828</v>
      </c>
      <c r="G545">
        <f t="shared" si="77"/>
        <v>3136.5315129985656</v>
      </c>
      <c r="H545">
        <f t="shared" si="78"/>
        <v>9409.5945389956814</v>
      </c>
      <c r="I545">
        <f t="shared" si="82"/>
        <v>494</v>
      </c>
      <c r="J545">
        <f>IF(B544&lt;Utilisateur!$B$25, C545+C$32/(INTERZONALFLOW)*(1-EXP(-INTERZONALFLOW/NFVOL*B545)),D545)</f>
        <v>2.1213873062542146E-2</v>
      </c>
      <c r="K545">
        <f t="shared" si="79"/>
        <v>1725.2404501462222</v>
      </c>
      <c r="L545">
        <f t="shared" si="80"/>
        <v>3450.4809002924444</v>
      </c>
      <c r="M545">
        <f t="shared" si="81"/>
        <v>10351.44270087732</v>
      </c>
      <c r="N545">
        <f t="shared" si="83"/>
        <v>494</v>
      </c>
    </row>
    <row r="546" spans="2:14" x14ac:dyDescent="0.2">
      <c r="B546">
        <f t="shared" si="75"/>
        <v>495</v>
      </c>
      <c r="C546" t="str">
        <f>IF(B545&lt;Utilisateur!$B$25, Quellstärke/(Volumen*Verlustrate)*(1-EXP(-Verlustrate*B546)),"")</f>
        <v/>
      </c>
      <c r="D546">
        <f>IF(B546&gt;Utilisateur!$B$25, Quellstärke/(Volumen*Verlustrate)*(1-EXP(-Verlustrate*Utilisateur!$B$25))  * EXP(-Verlustrate*(B546-Utilisateur!$B$25)), "")</f>
        <v>2.0645274608975674E-2</v>
      </c>
      <c r="E546">
        <f t="shared" si="84"/>
        <v>2.0645274608975674E-2</v>
      </c>
      <c r="F546">
        <f t="shared" si="76"/>
        <v>1568.2659113388424</v>
      </c>
      <c r="G546">
        <f t="shared" si="77"/>
        <v>3136.5318226776849</v>
      </c>
      <c r="H546">
        <f t="shared" si="78"/>
        <v>9409.5954680330397</v>
      </c>
      <c r="I546">
        <f t="shared" si="82"/>
        <v>495</v>
      </c>
      <c r="J546">
        <f>IF(B545&lt;Utilisateur!$B$25, C546+C$32/(INTERZONALFLOW)*(1-EXP(-INTERZONALFLOW/NFVOL*B546)),D546)</f>
        <v>2.0645274608975674E-2</v>
      </c>
      <c r="K546">
        <f t="shared" si="79"/>
        <v>1725.2406049857818</v>
      </c>
      <c r="L546">
        <f t="shared" si="80"/>
        <v>3450.4812099715637</v>
      </c>
      <c r="M546">
        <f t="shared" si="81"/>
        <v>10351.443629914678</v>
      </c>
      <c r="N546">
        <f t="shared" si="83"/>
        <v>495</v>
      </c>
    </row>
    <row r="547" spans="2:14" x14ac:dyDescent="0.2">
      <c r="B547">
        <f t="shared" si="75"/>
        <v>496</v>
      </c>
      <c r="C547" t="str">
        <f>IF(B546&lt;Utilisateur!$B$25, Quellstärke/(Volumen*Verlustrate)*(1-EXP(-Verlustrate*B547)),"")</f>
        <v/>
      </c>
      <c r="D547">
        <f>IF(B547&gt;Utilisateur!$B$25, Quellstärke/(Volumen*Verlustrate)*(1-EXP(-Verlustrate*Utilisateur!$B$25))  * EXP(-Verlustrate*(B547-Utilisateur!$B$25)), "")</f>
        <v>2.0091916380541322E-2</v>
      </c>
      <c r="E547">
        <f t="shared" si="84"/>
        <v>2.0091916380541322E-2</v>
      </c>
      <c r="F547">
        <f t="shared" si="76"/>
        <v>1568.2660620282154</v>
      </c>
      <c r="G547">
        <f t="shared" si="77"/>
        <v>3136.5321240564308</v>
      </c>
      <c r="H547">
        <f t="shared" si="78"/>
        <v>9409.5963721692769</v>
      </c>
      <c r="I547">
        <f t="shared" si="82"/>
        <v>496</v>
      </c>
      <c r="J547">
        <f>IF(B546&lt;Utilisateur!$B$25, C547+C$32/(INTERZONALFLOW)*(1-EXP(-INTERZONALFLOW/NFVOL*B547)),D547)</f>
        <v>2.0091916380541322E-2</v>
      </c>
      <c r="K547">
        <f t="shared" si="79"/>
        <v>1725.2407556751548</v>
      </c>
      <c r="L547">
        <f t="shared" si="80"/>
        <v>3450.4815113503096</v>
      </c>
      <c r="M547">
        <f t="shared" si="81"/>
        <v>10351.444534050916</v>
      </c>
      <c r="N547">
        <f t="shared" si="83"/>
        <v>496</v>
      </c>
    </row>
    <row r="548" spans="2:14" x14ac:dyDescent="0.2">
      <c r="B548">
        <f t="shared" si="75"/>
        <v>497</v>
      </c>
      <c r="C548" t="str">
        <f>IF(B547&lt;Utilisateur!$B$25, Quellstärke/(Volumen*Verlustrate)*(1-EXP(-Verlustrate*B548)),"")</f>
        <v/>
      </c>
      <c r="D548">
        <f>IF(B548&gt;Utilisateur!$B$25, Quellstärke/(Volumen*Verlustrate)*(1-EXP(-Verlustrate*Utilisateur!$B$25))  * EXP(-Verlustrate*(B548-Utilisateur!$B$25)), "")</f>
        <v>1.9553389891319758E-2</v>
      </c>
      <c r="E548">
        <f t="shared" si="84"/>
        <v>1.9553389891319758E-2</v>
      </c>
      <c r="F548">
        <f t="shared" si="76"/>
        <v>1568.2662086786395</v>
      </c>
      <c r="G548">
        <f t="shared" si="77"/>
        <v>3136.532417357279</v>
      </c>
      <c r="H548">
        <f t="shared" si="78"/>
        <v>9409.5972520718224</v>
      </c>
      <c r="I548">
        <f t="shared" si="82"/>
        <v>497</v>
      </c>
      <c r="J548">
        <f>IF(B547&lt;Utilisateur!$B$25, C548+C$32/(INTERZONALFLOW)*(1-EXP(-INTERZONALFLOW/NFVOL*B548)),D548)</f>
        <v>1.9553389891319758E-2</v>
      </c>
      <c r="K548">
        <f t="shared" si="79"/>
        <v>1725.2409023255789</v>
      </c>
      <c r="L548">
        <f t="shared" si="80"/>
        <v>3450.4818046511577</v>
      </c>
      <c r="M548">
        <f t="shared" si="81"/>
        <v>10351.445413953461</v>
      </c>
      <c r="N548">
        <f t="shared" si="83"/>
        <v>497</v>
      </c>
    </row>
    <row r="549" spans="2:14" x14ac:dyDescent="0.2">
      <c r="B549">
        <f t="shared" si="75"/>
        <v>498</v>
      </c>
      <c r="C549" t="str">
        <f>IF(B548&lt;Utilisateur!$B$25, Quellstärke/(Volumen*Verlustrate)*(1-EXP(-Verlustrate*B549)),"")</f>
        <v/>
      </c>
      <c r="D549">
        <f>IF(B549&gt;Utilisateur!$B$25, Quellstärke/(Volumen*Verlustrate)*(1-EXP(-Verlustrate*Utilisateur!$B$25))  * EXP(-Verlustrate*(B549-Utilisateur!$B$25)), "")</f>
        <v>1.9029297604097634E-2</v>
      </c>
      <c r="E549">
        <f t="shared" si="84"/>
        <v>1.9029297604097634E-2</v>
      </c>
      <c r="F549">
        <f t="shared" si="76"/>
        <v>1568.2663513983716</v>
      </c>
      <c r="G549">
        <f t="shared" si="77"/>
        <v>3136.5327027967433</v>
      </c>
      <c r="H549">
        <f t="shared" si="78"/>
        <v>9409.5981083902152</v>
      </c>
      <c r="I549">
        <f t="shared" si="82"/>
        <v>498</v>
      </c>
      <c r="J549">
        <f>IF(B548&lt;Utilisateur!$B$25, C549+C$32/(INTERZONALFLOW)*(1-EXP(-INTERZONALFLOW/NFVOL*B549)),D549)</f>
        <v>1.9029297604097634E-2</v>
      </c>
      <c r="K549">
        <f t="shared" si="79"/>
        <v>1725.241045045311</v>
      </c>
      <c r="L549">
        <f t="shared" si="80"/>
        <v>3450.482090090622</v>
      </c>
      <c r="M549">
        <f t="shared" si="81"/>
        <v>10351.446270271854</v>
      </c>
      <c r="N549">
        <f t="shared" si="83"/>
        <v>498</v>
      </c>
    </row>
    <row r="550" spans="2:14" x14ac:dyDescent="0.2">
      <c r="B550">
        <f t="shared" si="75"/>
        <v>499</v>
      </c>
      <c r="C550" t="str">
        <f>IF(B549&lt;Utilisateur!$B$25, Quellstärke/(Volumen*Verlustrate)*(1-EXP(-Verlustrate*B550)),"")</f>
        <v/>
      </c>
      <c r="D550">
        <f>IF(B550&gt;Utilisateur!$B$25, Quellstärke/(Volumen*Verlustrate)*(1-EXP(-Verlustrate*Utilisateur!$B$25))  * EXP(-Verlustrate*(B550-Utilisateur!$B$25)), "")</f>
        <v>1.8519252636908151E-2</v>
      </c>
      <c r="E550">
        <f t="shared" si="84"/>
        <v>1.8519252636908151E-2</v>
      </c>
      <c r="F550">
        <f t="shared" si="76"/>
        <v>1568.2664902927663</v>
      </c>
      <c r="G550">
        <f t="shared" si="77"/>
        <v>3136.5329805855326</v>
      </c>
      <c r="H550">
        <f t="shared" si="78"/>
        <v>9409.5989417565834</v>
      </c>
      <c r="I550">
        <f t="shared" si="82"/>
        <v>499</v>
      </c>
      <c r="J550">
        <f>IF(B549&lt;Utilisateur!$B$25, C550+C$32/(INTERZONALFLOW)*(1-EXP(-INTERZONALFLOW/NFVOL*B550)),D550)</f>
        <v>1.8519252636908151E-2</v>
      </c>
      <c r="K550">
        <f t="shared" si="79"/>
        <v>1725.2411839397057</v>
      </c>
      <c r="L550">
        <f t="shared" si="80"/>
        <v>3450.4823678794114</v>
      </c>
      <c r="M550">
        <f t="shared" si="81"/>
        <v>10351.447103638222</v>
      </c>
      <c r="N550">
        <f t="shared" si="83"/>
        <v>499</v>
      </c>
    </row>
    <row r="551" spans="2:14" x14ac:dyDescent="0.2">
      <c r="B551">
        <f t="shared" si="75"/>
        <v>500</v>
      </c>
      <c r="C551" t="str">
        <f>IF(B550&lt;Utilisateur!$B$25, Quellstärke/(Volumen*Verlustrate)*(1-EXP(-Verlustrate*B551)),"")</f>
        <v/>
      </c>
      <c r="D551">
        <f>IF(B551&gt;Utilisateur!$B$25, Quellstärke/(Volumen*Verlustrate)*(1-EXP(-Verlustrate*Utilisateur!$B$25))  * EXP(-Verlustrate*(B551-Utilisateur!$B$25)), "")</f>
        <v>1.8022878477436697E-2</v>
      </c>
      <c r="E551">
        <f t="shared" si="84"/>
        <v>1.8022878477436697E-2</v>
      </c>
      <c r="F551">
        <f t="shared" si="76"/>
        <v>1568.266625464355</v>
      </c>
      <c r="G551">
        <f t="shared" si="77"/>
        <v>3136.53325092871</v>
      </c>
      <c r="H551">
        <f t="shared" si="78"/>
        <v>9409.5997527861145</v>
      </c>
      <c r="I551">
        <f t="shared" si="82"/>
        <v>500</v>
      </c>
      <c r="J551">
        <f>IF(B550&lt;Utilisateur!$B$25, C551+C$32/(INTERZONALFLOW)*(1-EXP(-INTERZONALFLOW/NFVOL*B551)),D551)</f>
        <v>1.8022878477436697E-2</v>
      </c>
      <c r="K551">
        <f t="shared" si="79"/>
        <v>1725.2413191112944</v>
      </c>
      <c r="L551">
        <f t="shared" si="80"/>
        <v>3450.4826382225888</v>
      </c>
      <c r="M551">
        <f t="shared" si="81"/>
        <v>10351.447914667753</v>
      </c>
      <c r="N551">
        <f t="shared" si="83"/>
        <v>500</v>
      </c>
    </row>
    <row r="552" spans="2:14" x14ac:dyDescent="0.2">
      <c r="B552">
        <f t="shared" si="75"/>
        <v>501</v>
      </c>
      <c r="C552" t="str">
        <f>IF(B551&lt;Utilisateur!$B$25, Quellstärke/(Volumen*Verlustrate)*(1-EXP(-Verlustrate*B552)),"")</f>
        <v/>
      </c>
      <c r="D552">
        <f>IF(B552&gt;Utilisateur!$B$25, Quellstärke/(Volumen*Verlustrate)*(1-EXP(-Verlustrate*Utilisateur!$B$25))  * EXP(-Verlustrate*(B552-Utilisateur!$B$25)), "")</f>
        <v>1.7539808705081841E-2</v>
      </c>
      <c r="E552">
        <f t="shared" si="84"/>
        <v>1.7539808705081841E-2</v>
      </c>
      <c r="F552">
        <f t="shared" si="76"/>
        <v>1568.2667570129204</v>
      </c>
      <c r="G552">
        <f t="shared" si="77"/>
        <v>3136.5335140258408</v>
      </c>
      <c r="H552">
        <f t="shared" si="78"/>
        <v>9409.6005420775055</v>
      </c>
      <c r="I552">
        <f t="shared" si="82"/>
        <v>501</v>
      </c>
      <c r="J552">
        <f>IF(B551&lt;Utilisateur!$B$25, C552+C$32/(INTERZONALFLOW)*(1-EXP(-INTERZONALFLOW/NFVOL*B552)),D552)</f>
        <v>1.7539808705081841E-2</v>
      </c>
      <c r="K552">
        <f t="shared" si="79"/>
        <v>1725.2414506598598</v>
      </c>
      <c r="L552">
        <f t="shared" si="80"/>
        <v>3450.4829013197195</v>
      </c>
      <c r="M552">
        <f t="shared" si="81"/>
        <v>10351.448703959144</v>
      </c>
      <c r="N552">
        <f t="shared" si="83"/>
        <v>501</v>
      </c>
    </row>
    <row r="553" spans="2:14" x14ac:dyDescent="0.2">
      <c r="B553">
        <f t="shared" si="75"/>
        <v>502</v>
      </c>
      <c r="C553" t="str">
        <f>IF(B552&lt;Utilisateur!$B$25, Quellstärke/(Volumen*Verlustrate)*(1-EXP(-Verlustrate*B553)),"")</f>
        <v/>
      </c>
      <c r="D553">
        <f>IF(B553&gt;Utilisateur!$B$25, Quellstärke/(Volumen*Verlustrate)*(1-EXP(-Verlustrate*Utilisateur!$B$25))  * EXP(-Verlustrate*(B553-Utilisateur!$B$25)), "")</f>
        <v>1.7069686720465476E-2</v>
      </c>
      <c r="E553">
        <f t="shared" si="84"/>
        <v>1.7069686720465476E-2</v>
      </c>
      <c r="F553">
        <f t="shared" si="76"/>
        <v>1568.2668850355708</v>
      </c>
      <c r="G553">
        <f t="shared" si="77"/>
        <v>3136.5337700711416</v>
      </c>
      <c r="H553">
        <f t="shared" si="78"/>
        <v>9409.6013102134075</v>
      </c>
      <c r="I553">
        <f t="shared" si="82"/>
        <v>502</v>
      </c>
      <c r="J553">
        <f>IF(B552&lt;Utilisateur!$B$25, C553+C$32/(INTERZONALFLOW)*(1-EXP(-INTERZONALFLOW/NFVOL*B553)),D553)</f>
        <v>1.7069686720465476E-2</v>
      </c>
      <c r="K553">
        <f t="shared" si="79"/>
        <v>1725.2415786825102</v>
      </c>
      <c r="L553">
        <f t="shared" si="80"/>
        <v>3450.4831573650204</v>
      </c>
      <c r="M553">
        <f t="shared" si="81"/>
        <v>10351.449472095046</v>
      </c>
      <c r="N553">
        <f t="shared" si="83"/>
        <v>502</v>
      </c>
    </row>
    <row r="554" spans="2:14" x14ac:dyDescent="0.2">
      <c r="B554">
        <f t="shared" si="75"/>
        <v>503</v>
      </c>
      <c r="C554" t="str">
        <f>IF(B553&lt;Utilisateur!$B$25, Quellstärke/(Volumen*Verlustrate)*(1-EXP(-Verlustrate*B554)),"")</f>
        <v/>
      </c>
      <c r="D554">
        <f>IF(B554&gt;Utilisateur!$B$25, Quellstärke/(Volumen*Verlustrate)*(1-EXP(-Verlustrate*Utilisateur!$B$25))  * EXP(-Verlustrate*(B554-Utilisateur!$B$25)), "")</f>
        <v>1.6612165482193401E-2</v>
      </c>
      <c r="E554">
        <f t="shared" si="84"/>
        <v>1.6612165482193401E-2</v>
      </c>
      <c r="F554">
        <f t="shared" si="76"/>
        <v>1568.2670096268118</v>
      </c>
      <c r="G554">
        <f t="shared" si="77"/>
        <v>3136.5340192536237</v>
      </c>
      <c r="H554">
        <f t="shared" si="78"/>
        <v>9409.6020577608542</v>
      </c>
      <c r="I554">
        <f t="shared" si="82"/>
        <v>503</v>
      </c>
      <c r="J554">
        <f>IF(B553&lt;Utilisateur!$B$25, C554+C$32/(INTERZONALFLOW)*(1-EXP(-INTERZONALFLOW/NFVOL*B554)),D554)</f>
        <v>1.6612165482193401E-2</v>
      </c>
      <c r="K554">
        <f t="shared" si="79"/>
        <v>1725.2417032737512</v>
      </c>
      <c r="L554">
        <f t="shared" si="80"/>
        <v>3450.4834065475025</v>
      </c>
      <c r="M554">
        <f t="shared" si="81"/>
        <v>10351.450219642493</v>
      </c>
      <c r="N554">
        <f t="shared" si="83"/>
        <v>503</v>
      </c>
    </row>
    <row r="555" spans="2:14" x14ac:dyDescent="0.2">
      <c r="B555">
        <f t="shared" si="75"/>
        <v>504</v>
      </c>
      <c r="C555" t="str">
        <f>IF(B554&lt;Utilisateur!$B$25, Quellstärke/(Volumen*Verlustrate)*(1-EXP(-Verlustrate*B555)),"")</f>
        <v/>
      </c>
      <c r="D555">
        <f>IF(B555&gt;Utilisateur!$B$25, Quellstärke/(Volumen*Verlustrate)*(1-EXP(-Verlustrate*Utilisateur!$B$25))  * EXP(-Verlustrate*(B555-Utilisateur!$B$25)), "")</f>
        <v>1.61669072506711E-2</v>
      </c>
      <c r="E555">
        <f t="shared" si="84"/>
        <v>1.61669072506711E-2</v>
      </c>
      <c r="F555">
        <f t="shared" si="76"/>
        <v>1568.2671308786162</v>
      </c>
      <c r="G555">
        <f t="shared" si="77"/>
        <v>3136.5342617572323</v>
      </c>
      <c r="H555">
        <f t="shared" si="78"/>
        <v>9409.6027852716797</v>
      </c>
      <c r="I555">
        <f t="shared" si="82"/>
        <v>504</v>
      </c>
      <c r="J555">
        <f>IF(B554&lt;Utilisateur!$B$25, C555+C$32/(INTERZONALFLOW)*(1-EXP(-INTERZONALFLOW/NFVOL*B555)),D555)</f>
        <v>1.61669072506711E-2</v>
      </c>
      <c r="K555">
        <f t="shared" si="79"/>
        <v>1725.2418245255556</v>
      </c>
      <c r="L555">
        <f t="shared" si="80"/>
        <v>3450.4836490511111</v>
      </c>
      <c r="M555">
        <f t="shared" si="81"/>
        <v>10351.450947153318</v>
      </c>
      <c r="N555">
        <f t="shared" si="83"/>
        <v>504</v>
      </c>
    </row>
    <row r="556" spans="2:14" x14ac:dyDescent="0.2">
      <c r="B556">
        <f t="shared" si="75"/>
        <v>505</v>
      </c>
      <c r="C556" t="str">
        <f>IF(B555&lt;Utilisateur!$B$25, Quellstärke/(Volumen*Verlustrate)*(1-EXP(-Verlustrate*B556)),"")</f>
        <v/>
      </c>
      <c r="D556">
        <f>IF(B556&gt;Utilisateur!$B$25, Quellstärke/(Volumen*Verlustrate)*(1-EXP(-Verlustrate*Utilisateur!$B$25))  * EXP(-Verlustrate*(B556-Utilisateur!$B$25)), "")</f>
        <v>1.5733583338786491E-2</v>
      </c>
      <c r="E556">
        <f t="shared" si="84"/>
        <v>1.5733583338786491E-2</v>
      </c>
      <c r="F556">
        <f t="shared" si="76"/>
        <v>1568.2672488804913</v>
      </c>
      <c r="G556">
        <f t="shared" si="77"/>
        <v>3136.5344977609825</v>
      </c>
      <c r="H556">
        <f t="shared" si="78"/>
        <v>9409.6034932829298</v>
      </c>
      <c r="I556">
        <f t="shared" si="82"/>
        <v>505</v>
      </c>
      <c r="J556">
        <f>IF(B555&lt;Utilisateur!$B$25, C556+C$32/(INTERZONALFLOW)*(1-EXP(-INTERZONALFLOW/NFVOL*B556)),D556)</f>
        <v>1.5733583338786491E-2</v>
      </c>
      <c r="K556">
        <f t="shared" si="79"/>
        <v>1725.2419425274306</v>
      </c>
      <c r="L556">
        <f t="shared" si="80"/>
        <v>3450.4838850548613</v>
      </c>
      <c r="M556">
        <f t="shared" si="81"/>
        <v>10351.451655164568</v>
      </c>
      <c r="N556">
        <f t="shared" si="83"/>
        <v>505</v>
      </c>
    </row>
    <row r="557" spans="2:14" x14ac:dyDescent="0.2">
      <c r="B557">
        <f t="shared" si="75"/>
        <v>506</v>
      </c>
      <c r="C557" t="str">
        <f>IF(B556&lt;Utilisateur!$B$25, Quellstärke/(Volumen*Verlustrate)*(1-EXP(-Verlustrate*B557)),"")</f>
        <v/>
      </c>
      <c r="D557">
        <f>IF(B557&gt;Utilisateur!$B$25, Quellstärke/(Volumen*Verlustrate)*(1-EXP(-Verlustrate*Utilisateur!$B$25))  * EXP(-Verlustrate*(B557-Utilisateur!$B$25)), "")</f>
        <v>1.5311873869274762E-2</v>
      </c>
      <c r="E557">
        <f t="shared" si="84"/>
        <v>1.5311873869274762E-2</v>
      </c>
      <c r="F557">
        <f t="shared" si="76"/>
        <v>1568.2673637195453</v>
      </c>
      <c r="G557">
        <f t="shared" si="77"/>
        <v>3136.5347274390906</v>
      </c>
      <c r="H557">
        <f t="shared" si="78"/>
        <v>9409.6041823172545</v>
      </c>
      <c r="I557">
        <f t="shared" si="82"/>
        <v>506</v>
      </c>
      <c r="J557">
        <f>IF(B556&lt;Utilisateur!$B$25, C557+C$32/(INTERZONALFLOW)*(1-EXP(-INTERZONALFLOW/NFVOL*B557)),D557)</f>
        <v>1.5311873869274762E-2</v>
      </c>
      <c r="K557">
        <f t="shared" si="79"/>
        <v>1725.2420573664847</v>
      </c>
      <c r="L557">
        <f t="shared" si="80"/>
        <v>3450.4841147329694</v>
      </c>
      <c r="M557">
        <f t="shared" si="81"/>
        <v>10351.452344198893</v>
      </c>
      <c r="N557">
        <f t="shared" si="83"/>
        <v>506</v>
      </c>
    </row>
    <row r="558" spans="2:14" x14ac:dyDescent="0.2">
      <c r="B558">
        <f t="shared" si="75"/>
        <v>507</v>
      </c>
      <c r="C558" t="str">
        <f>IF(B557&lt;Utilisateur!$B$25, Quellstärke/(Volumen*Verlustrate)*(1-EXP(-Verlustrate*B558)),"")</f>
        <v/>
      </c>
      <c r="D558">
        <f>IF(B558&gt;Utilisateur!$B$25, Quellstärke/(Volumen*Verlustrate)*(1-EXP(-Verlustrate*Utilisateur!$B$25))  * EXP(-Verlustrate*(B558-Utilisateur!$B$25)), "")</f>
        <v>1.4901467538586968E-2</v>
      </c>
      <c r="E558">
        <f t="shared" si="84"/>
        <v>1.4901467538586968E-2</v>
      </c>
      <c r="F558">
        <f t="shared" si="76"/>
        <v>1568.2674754805519</v>
      </c>
      <c r="G558">
        <f t="shared" si="77"/>
        <v>3136.5349509611037</v>
      </c>
      <c r="H558">
        <f t="shared" si="78"/>
        <v>9409.6048528832944</v>
      </c>
      <c r="I558">
        <f t="shared" si="82"/>
        <v>507</v>
      </c>
      <c r="J558">
        <f>IF(B557&lt;Utilisateur!$B$25, C558+C$32/(INTERZONALFLOW)*(1-EXP(-INTERZONALFLOW/NFVOL*B558)),D558)</f>
        <v>1.4901467538586968E-2</v>
      </c>
      <c r="K558">
        <f t="shared" si="79"/>
        <v>1725.2421691274913</v>
      </c>
      <c r="L558">
        <f t="shared" si="80"/>
        <v>3450.4843382549825</v>
      </c>
      <c r="M558">
        <f t="shared" si="81"/>
        <v>10351.453014764933</v>
      </c>
      <c r="N558">
        <f t="shared" si="83"/>
        <v>507</v>
      </c>
    </row>
    <row r="559" spans="2:14" x14ac:dyDescent="0.2">
      <c r="B559">
        <f t="shared" si="75"/>
        <v>508</v>
      </c>
      <c r="C559" t="str">
        <f>IF(B558&lt;Utilisateur!$B$25, Quellstärke/(Volumen*Verlustrate)*(1-EXP(-Verlustrate*B559)),"")</f>
        <v/>
      </c>
      <c r="D559">
        <f>IF(B559&gt;Utilisateur!$B$25, Quellstärke/(Volumen*Verlustrate)*(1-EXP(-Verlustrate*Utilisateur!$B$25))  * EXP(-Verlustrate*(B559-Utilisateur!$B$25)), "")</f>
        <v>1.4502061387087314E-2</v>
      </c>
      <c r="E559">
        <f t="shared" si="84"/>
        <v>1.4502061387087314E-2</v>
      </c>
      <c r="F559">
        <f t="shared" si="76"/>
        <v>1568.2675842460123</v>
      </c>
      <c r="G559">
        <f t="shared" si="77"/>
        <v>3136.5351684920247</v>
      </c>
      <c r="H559">
        <f t="shared" si="78"/>
        <v>9409.6055054760564</v>
      </c>
      <c r="I559">
        <f t="shared" si="82"/>
        <v>508</v>
      </c>
      <c r="J559">
        <f>IF(B558&lt;Utilisateur!$B$25, C559+C$32/(INTERZONALFLOW)*(1-EXP(-INTERZONALFLOW/NFVOL*B559)),D559)</f>
        <v>1.4502061387087314E-2</v>
      </c>
      <c r="K559">
        <f t="shared" si="79"/>
        <v>1725.2422778929517</v>
      </c>
      <c r="L559">
        <f t="shared" si="80"/>
        <v>3450.4845557859035</v>
      </c>
      <c r="M559">
        <f t="shared" si="81"/>
        <v>10351.453667357695</v>
      </c>
      <c r="N559">
        <f t="shared" si="83"/>
        <v>508</v>
      </c>
    </row>
    <row r="560" spans="2:14" x14ac:dyDescent="0.2">
      <c r="B560">
        <f t="shared" si="75"/>
        <v>509</v>
      </c>
      <c r="C560" t="str">
        <f>IF(B559&lt;Utilisateur!$B$25, Quellstärke/(Volumen*Verlustrate)*(1-EXP(-Verlustrate*B560)),"")</f>
        <v/>
      </c>
      <c r="D560">
        <f>IF(B560&gt;Utilisateur!$B$25, Quellstärke/(Volumen*Verlustrate)*(1-EXP(-Verlustrate*Utilisateur!$B$25))  * EXP(-Verlustrate*(B560-Utilisateur!$B$25)), "")</f>
        <v>1.411336057541027E-2</v>
      </c>
      <c r="E560">
        <f t="shared" si="84"/>
        <v>1.411336057541027E-2</v>
      </c>
      <c r="F560">
        <f t="shared" si="76"/>
        <v>1568.2676900962167</v>
      </c>
      <c r="G560">
        <f t="shared" si="77"/>
        <v>3136.5353801924334</v>
      </c>
      <c r="H560">
        <f t="shared" si="78"/>
        <v>9409.6061405772816</v>
      </c>
      <c r="I560">
        <f t="shared" si="82"/>
        <v>509</v>
      </c>
      <c r="J560">
        <f>IF(B559&lt;Utilisateur!$B$25, C560+C$32/(INTERZONALFLOW)*(1-EXP(-INTERZONALFLOW/NFVOL*B560)),D560)</f>
        <v>1.411336057541027E-2</v>
      </c>
      <c r="K560">
        <f t="shared" si="79"/>
        <v>1725.2423837431561</v>
      </c>
      <c r="L560">
        <f t="shared" si="80"/>
        <v>3450.4847674863122</v>
      </c>
      <c r="M560">
        <f t="shared" si="81"/>
        <v>10351.45430245892</v>
      </c>
      <c r="N560">
        <f t="shared" si="83"/>
        <v>509</v>
      </c>
    </row>
    <row r="561" spans="2:14" x14ac:dyDescent="0.2">
      <c r="B561">
        <f t="shared" si="75"/>
        <v>510</v>
      </c>
      <c r="C561" t="str">
        <f>IF(B560&lt;Utilisateur!$B$25, Quellstärke/(Volumen*Verlustrate)*(1-EXP(-Verlustrate*B561)),"")</f>
        <v/>
      </c>
      <c r="D561">
        <f>IF(B561&gt;Utilisateur!$B$25, Quellstärke/(Volumen*Verlustrate)*(1-EXP(-Verlustrate*Utilisateur!$B$25))  * EXP(-Verlustrate*(B561-Utilisateur!$B$25)), "")</f>
        <v>1.3735078166811602E-2</v>
      </c>
      <c r="E561">
        <f t="shared" si="84"/>
        <v>1.3735078166811602E-2</v>
      </c>
      <c r="F561">
        <f t="shared" si="76"/>
        <v>1568.2677931093031</v>
      </c>
      <c r="G561">
        <f t="shared" si="77"/>
        <v>3136.5355862186061</v>
      </c>
      <c r="H561">
        <f t="shared" si="78"/>
        <v>9409.6067586557983</v>
      </c>
      <c r="I561">
        <f t="shared" si="82"/>
        <v>510</v>
      </c>
      <c r="J561">
        <f>IF(B560&lt;Utilisateur!$B$25, C561+C$32/(INTERZONALFLOW)*(1-EXP(-INTERZONALFLOW/NFVOL*B561)),D561)</f>
        <v>1.3735078166811602E-2</v>
      </c>
      <c r="K561">
        <f t="shared" si="79"/>
        <v>1725.2424867562424</v>
      </c>
      <c r="L561">
        <f t="shared" si="80"/>
        <v>3450.4849735124849</v>
      </c>
      <c r="M561">
        <f t="shared" si="81"/>
        <v>10351.454920537437</v>
      </c>
      <c r="N561">
        <f t="shared" si="83"/>
        <v>510</v>
      </c>
    </row>
    <row r="562" spans="2:14" x14ac:dyDescent="0.2">
      <c r="B562">
        <f t="shared" si="75"/>
        <v>511</v>
      </c>
      <c r="C562" t="str">
        <f>IF(B561&lt;Utilisateur!$B$25, Quellstärke/(Volumen*Verlustrate)*(1-EXP(-Verlustrate*B562)),"")</f>
        <v/>
      </c>
      <c r="D562">
        <f>IF(B562&gt;Utilisateur!$B$25, Quellstärke/(Volumen*Verlustrate)*(1-EXP(-Verlustrate*Utilisateur!$B$25))  * EXP(-Verlustrate*(B562-Utilisateur!$B$25)), "")</f>
        <v>1.3366934915353497E-2</v>
      </c>
      <c r="E562">
        <f t="shared" si="84"/>
        <v>1.3366934915353497E-2</v>
      </c>
      <c r="F562">
        <f t="shared" si="76"/>
        <v>1568.2678933613149</v>
      </c>
      <c r="G562">
        <f t="shared" si="77"/>
        <v>3136.5357867226298</v>
      </c>
      <c r="H562">
        <f t="shared" si="78"/>
        <v>9409.607360167869</v>
      </c>
      <c r="I562">
        <f t="shared" si="82"/>
        <v>511</v>
      </c>
      <c r="J562">
        <f>IF(B561&lt;Utilisateur!$B$25, C562+C$32/(INTERZONALFLOW)*(1-EXP(-INTERZONALFLOW/NFVOL*B562)),D562)</f>
        <v>1.3366934915353497E-2</v>
      </c>
      <c r="K562">
        <f t="shared" si="79"/>
        <v>1725.2425870082543</v>
      </c>
      <c r="L562">
        <f t="shared" si="80"/>
        <v>3450.4851740165086</v>
      </c>
      <c r="M562">
        <f t="shared" si="81"/>
        <v>10351.455522049508</v>
      </c>
      <c r="N562">
        <f t="shared" si="83"/>
        <v>511</v>
      </c>
    </row>
    <row r="563" spans="2:14" x14ac:dyDescent="0.2">
      <c r="B563">
        <f t="shared" si="75"/>
        <v>512</v>
      </c>
      <c r="C563" t="str">
        <f>IF(B562&lt;Utilisateur!$B$25, Quellstärke/(Volumen*Verlustrate)*(1-EXP(-Verlustrate*B563)),"")</f>
        <v/>
      </c>
      <c r="D563">
        <f>IF(B563&gt;Utilisateur!$B$25, Quellstärke/(Volumen*Verlustrate)*(1-EXP(-Verlustrate*Utilisateur!$B$25))  * EXP(-Verlustrate*(B563-Utilisateur!$B$25)), "")</f>
        <v>1.3008659059766597E-2</v>
      </c>
      <c r="E563">
        <f t="shared" si="84"/>
        <v>1.3008659059766597E-2</v>
      </c>
      <c r="F563">
        <f t="shared" si="76"/>
        <v>1568.2679909262579</v>
      </c>
      <c r="G563">
        <f t="shared" si="77"/>
        <v>3136.5359818525158</v>
      </c>
      <c r="H563">
        <f t="shared" si="78"/>
        <v>9409.6079455575273</v>
      </c>
      <c r="I563">
        <f t="shared" si="82"/>
        <v>512</v>
      </c>
      <c r="J563">
        <f>IF(B562&lt;Utilisateur!$B$25, C563+C$32/(INTERZONALFLOW)*(1-EXP(-INTERZONALFLOW/NFVOL*B563)),D563)</f>
        <v>1.3008659059766597E-2</v>
      </c>
      <c r="K563">
        <f t="shared" si="79"/>
        <v>1725.2426845731973</v>
      </c>
      <c r="L563">
        <f t="shared" si="80"/>
        <v>3450.4853691463945</v>
      </c>
      <c r="M563">
        <f t="shared" si="81"/>
        <v>10351.456107439166</v>
      </c>
      <c r="N563">
        <f t="shared" si="83"/>
        <v>512</v>
      </c>
    </row>
    <row r="564" spans="2:14" x14ac:dyDescent="0.2">
      <c r="B564">
        <f t="shared" si="75"/>
        <v>513</v>
      </c>
      <c r="C564" t="str">
        <f>IF(B563&lt;Utilisateur!$B$25, Quellstärke/(Volumen*Verlustrate)*(1-EXP(-Verlustrate*B564)),"")</f>
        <v/>
      </c>
      <c r="D564">
        <f>IF(B564&gt;Utilisateur!$B$25, Quellstärke/(Volumen*Verlustrate)*(1-EXP(-Verlustrate*Utilisateur!$B$25))  * EXP(-Verlustrate*(B564-Utilisateur!$B$25)), "")</f>
        <v>1.2659986122837537E-2</v>
      </c>
      <c r="E564">
        <f t="shared" si="84"/>
        <v>1.2659986122837537E-2</v>
      </c>
      <c r="F564">
        <f t="shared" si="76"/>
        <v>1568.2680858761537</v>
      </c>
      <c r="G564">
        <f t="shared" si="77"/>
        <v>3136.5361717523074</v>
      </c>
      <c r="H564">
        <f t="shared" si="78"/>
        <v>9409.608515256903</v>
      </c>
      <c r="I564">
        <f t="shared" si="82"/>
        <v>513</v>
      </c>
      <c r="J564">
        <f>IF(B563&lt;Utilisateur!$B$25, C564+C$32/(INTERZONALFLOW)*(1-EXP(-INTERZONALFLOW/NFVOL*B564)),D564)</f>
        <v>1.2659986122837537E-2</v>
      </c>
      <c r="K564">
        <f t="shared" si="79"/>
        <v>1725.2427795230931</v>
      </c>
      <c r="L564">
        <f t="shared" si="80"/>
        <v>3450.4855590461862</v>
      </c>
      <c r="M564">
        <f t="shared" si="81"/>
        <v>10351.456677138542</v>
      </c>
      <c r="N564">
        <f t="shared" si="83"/>
        <v>513</v>
      </c>
    </row>
    <row r="565" spans="2:14" x14ac:dyDescent="0.2">
      <c r="B565">
        <f t="shared" ref="B565:B628" si="85">B564+1</f>
        <v>514</v>
      </c>
      <c r="C565" t="str">
        <f>IF(B564&lt;Utilisateur!$B$25, Quellstärke/(Volumen*Verlustrate)*(1-EXP(-Verlustrate*B565)),"")</f>
        <v/>
      </c>
      <c r="D565">
        <f>IF(B565&gt;Utilisateur!$B$25, Quellstärke/(Volumen*Verlustrate)*(1-EXP(-Verlustrate*Utilisateur!$B$25))  * EXP(-Verlustrate*(B565-Utilisateur!$B$25)), "")</f>
        <v>1.2320658716173197E-2</v>
      </c>
      <c r="E565">
        <f t="shared" si="84"/>
        <v>1.2320658716173197E-2</v>
      </c>
      <c r="F565">
        <f t="shared" ref="F565:F628" si="86">$E565*$E$25+F564</f>
        <v>1568.2681782810942</v>
      </c>
      <c r="G565">
        <f t="shared" ref="G565:G628" si="87">$E565*$E$26+G564</f>
        <v>3136.5363565621883</v>
      </c>
      <c r="H565">
        <f t="shared" ref="H565:H628" si="88">$E565*$E$27+H564</f>
        <v>9409.6090696865449</v>
      </c>
      <c r="I565">
        <f t="shared" si="82"/>
        <v>514</v>
      </c>
      <c r="J565">
        <f>IF(B564&lt;Utilisateur!$B$25, C565+C$32/(INTERZONALFLOW)*(1-EXP(-INTERZONALFLOW/NFVOL*B565)),D565)</f>
        <v>1.2320658716173197E-2</v>
      </c>
      <c r="K565">
        <f t="shared" ref="K565:K628" si="89">$J565*$E$25+K564</f>
        <v>1725.2428719280335</v>
      </c>
      <c r="L565">
        <f t="shared" ref="L565:L628" si="90">$J565*$E$26+L564</f>
        <v>3450.4857438560671</v>
      </c>
      <c r="M565">
        <f t="shared" ref="M565:M628" si="91">$J565*$E$27+M564</f>
        <v>10351.457231568183</v>
      </c>
      <c r="N565">
        <f t="shared" si="83"/>
        <v>514</v>
      </c>
    </row>
    <row r="566" spans="2:14" x14ac:dyDescent="0.2">
      <c r="B566">
        <f t="shared" si="85"/>
        <v>515</v>
      </c>
      <c r="C566" t="str">
        <f>IF(B565&lt;Utilisateur!$B$25, Quellstärke/(Volumen*Verlustrate)*(1-EXP(-Verlustrate*B566)),"")</f>
        <v/>
      </c>
      <c r="D566">
        <f>IF(B566&gt;Utilisateur!$B$25, Quellstärke/(Volumen*Verlustrate)*(1-EXP(-Verlustrate*Utilisateur!$B$25))  * EXP(-Verlustrate*(B566-Utilisateur!$B$25)), "")</f>
        <v>1.1990426350198209E-2</v>
      </c>
      <c r="E566">
        <f t="shared" si="84"/>
        <v>1.1990426350198209E-2</v>
      </c>
      <c r="F566">
        <f t="shared" si="86"/>
        <v>1568.2682682092918</v>
      </c>
      <c r="G566">
        <f t="shared" si="87"/>
        <v>3136.5365364185836</v>
      </c>
      <c r="H566">
        <f t="shared" si="88"/>
        <v>9409.6096092557309</v>
      </c>
      <c r="I566">
        <f t="shared" si="82"/>
        <v>515</v>
      </c>
      <c r="J566">
        <f>IF(B565&lt;Utilisateur!$B$25, C566+C$32/(INTERZONALFLOW)*(1-EXP(-INTERZONALFLOW/NFVOL*B566)),D566)</f>
        <v>1.1990426350198209E-2</v>
      </c>
      <c r="K566">
        <f t="shared" si="89"/>
        <v>1725.2429618562312</v>
      </c>
      <c r="L566">
        <f t="shared" si="90"/>
        <v>3450.4859237124624</v>
      </c>
      <c r="M566">
        <f t="shared" si="91"/>
        <v>10351.457771137369</v>
      </c>
      <c r="N566">
        <f t="shared" si="83"/>
        <v>515</v>
      </c>
    </row>
    <row r="567" spans="2:14" x14ac:dyDescent="0.2">
      <c r="B567">
        <f t="shared" si="85"/>
        <v>516</v>
      </c>
      <c r="C567" t="str">
        <f>IF(B566&lt;Utilisateur!$B$25, Quellstärke/(Volumen*Verlustrate)*(1-EXP(-Verlustrate*B567)),"")</f>
        <v/>
      </c>
      <c r="D567">
        <f>IF(B567&gt;Utilisateur!$B$25, Quellstärke/(Volumen*Verlustrate)*(1-EXP(-Verlustrate*Utilisateur!$B$25))  * EXP(-Verlustrate*(B567-Utilisateur!$B$25)), "")</f>
        <v>1.1669045249244789E-2</v>
      </c>
      <c r="E567">
        <f t="shared" si="84"/>
        <v>1.1669045249244789E-2</v>
      </c>
      <c r="F567">
        <f t="shared" si="86"/>
        <v>1568.2683557271312</v>
      </c>
      <c r="G567">
        <f t="shared" si="87"/>
        <v>3136.5367114542623</v>
      </c>
      <c r="H567">
        <f t="shared" si="88"/>
        <v>9409.610134362767</v>
      </c>
      <c r="I567">
        <f t="shared" si="82"/>
        <v>516</v>
      </c>
      <c r="J567">
        <f>IF(B566&lt;Utilisateur!$B$25, C567+C$32/(INTERZONALFLOW)*(1-EXP(-INTERZONALFLOW/NFVOL*B567)),D567)</f>
        <v>1.1669045249244789E-2</v>
      </c>
      <c r="K567">
        <f t="shared" si="89"/>
        <v>1725.2430493740706</v>
      </c>
      <c r="L567">
        <f t="shared" si="90"/>
        <v>3450.4860987481411</v>
      </c>
      <c r="M567">
        <f t="shared" si="91"/>
        <v>10351.458296244406</v>
      </c>
      <c r="N567">
        <f t="shared" si="83"/>
        <v>516</v>
      </c>
    </row>
    <row r="568" spans="2:14" x14ac:dyDescent="0.2">
      <c r="B568">
        <f t="shared" si="85"/>
        <v>517</v>
      </c>
      <c r="C568" t="str">
        <f>IF(B567&lt;Utilisateur!$B$25, Quellstärke/(Volumen*Verlustrate)*(1-EXP(-Verlustrate*B568)),"")</f>
        <v/>
      </c>
      <c r="D568">
        <f>IF(B568&gt;Utilisateur!$B$25, Quellstärke/(Volumen*Verlustrate)*(1-EXP(-Verlustrate*Utilisateur!$B$25))  * EXP(-Verlustrate*(B568-Utilisateur!$B$25)), "")</f>
        <v>1.1356278171599087E-2</v>
      </c>
      <c r="E568">
        <f t="shared" si="84"/>
        <v>1.1356278171599087E-2</v>
      </c>
      <c r="F568">
        <f t="shared" si="86"/>
        <v>1568.2684408992175</v>
      </c>
      <c r="G568">
        <f t="shared" si="87"/>
        <v>3136.5368817984349</v>
      </c>
      <c r="H568">
        <f t="shared" si="88"/>
        <v>9409.6106453952852</v>
      </c>
      <c r="I568">
        <f t="shared" ref="I568:I631" si="92">B568</f>
        <v>517</v>
      </c>
      <c r="J568">
        <f>IF(B567&lt;Utilisateur!$B$25, C568+C$32/(INTERZONALFLOW)*(1-EXP(-INTERZONALFLOW/NFVOL*B568)),D568)</f>
        <v>1.1356278171599087E-2</v>
      </c>
      <c r="K568">
        <f t="shared" si="89"/>
        <v>1725.2431345461569</v>
      </c>
      <c r="L568">
        <f t="shared" si="90"/>
        <v>3450.4862690923137</v>
      </c>
      <c r="M568">
        <f t="shared" si="91"/>
        <v>10351.458807276924</v>
      </c>
      <c r="N568">
        <f t="shared" si="83"/>
        <v>517</v>
      </c>
    </row>
    <row r="569" spans="2:14" x14ac:dyDescent="0.2">
      <c r="B569">
        <f t="shared" si="85"/>
        <v>518</v>
      </c>
      <c r="C569" t="str">
        <f>IF(B568&lt;Utilisateur!$B$25, Quellstärke/(Volumen*Verlustrate)*(1-EXP(-Verlustrate*B569)),"")</f>
        <v/>
      </c>
      <c r="D569">
        <f>IF(B569&gt;Utilisateur!$B$25, Quellstärke/(Volumen*Verlustrate)*(1-EXP(-Verlustrate*Utilisateur!$B$25))  * EXP(-Verlustrate*(B569-Utilisateur!$B$25)), "")</f>
        <v>1.1051894234370597E-2</v>
      </c>
      <c r="E569">
        <f t="shared" si="84"/>
        <v>1.1051894234370597E-2</v>
      </c>
      <c r="F569">
        <f t="shared" si="86"/>
        <v>1568.2685237884243</v>
      </c>
      <c r="G569">
        <f t="shared" si="87"/>
        <v>3136.5370475768486</v>
      </c>
      <c r="H569">
        <f t="shared" si="88"/>
        <v>9409.6111427305259</v>
      </c>
      <c r="I569">
        <f t="shared" si="92"/>
        <v>518</v>
      </c>
      <c r="J569">
        <f>IF(B568&lt;Utilisateur!$B$25, C569+C$32/(INTERZONALFLOW)*(1-EXP(-INTERZONALFLOW/NFVOL*B569)),D569)</f>
        <v>1.1051894234370597E-2</v>
      </c>
      <c r="K569">
        <f t="shared" si="89"/>
        <v>1725.2432174353637</v>
      </c>
      <c r="L569">
        <f t="shared" si="90"/>
        <v>3450.4864348707274</v>
      </c>
      <c r="M569">
        <f t="shared" si="91"/>
        <v>10351.459304612164</v>
      </c>
      <c r="N569">
        <f t="shared" si="83"/>
        <v>518</v>
      </c>
    </row>
    <row r="570" spans="2:14" x14ac:dyDescent="0.2">
      <c r="B570">
        <f t="shared" si="85"/>
        <v>519</v>
      </c>
      <c r="C570" t="str">
        <f>IF(B569&lt;Utilisateur!$B$25, Quellstärke/(Volumen*Verlustrate)*(1-EXP(-Verlustrate*B570)),"")</f>
        <v/>
      </c>
      <c r="D570">
        <f>IF(B570&gt;Utilisateur!$B$25, Quellstärke/(Volumen*Verlustrate)*(1-EXP(-Verlustrate*Utilisateur!$B$25))  * EXP(-Verlustrate*(B570-Utilisateur!$B$25)), "")</f>
        <v>1.0755668743055682E-2</v>
      </c>
      <c r="E570">
        <f t="shared" si="84"/>
        <v>1.0755668743055682E-2</v>
      </c>
      <c r="F570">
        <f t="shared" si="86"/>
        <v>1568.2686044559398</v>
      </c>
      <c r="G570">
        <f t="shared" si="87"/>
        <v>3136.5372089118796</v>
      </c>
      <c r="H570">
        <f t="shared" si="88"/>
        <v>9409.6116267356192</v>
      </c>
      <c r="I570">
        <f t="shared" si="92"/>
        <v>519</v>
      </c>
      <c r="J570">
        <f>IF(B569&lt;Utilisateur!$B$25, C570+C$32/(INTERZONALFLOW)*(1-EXP(-INTERZONALFLOW/NFVOL*B570)),D570)</f>
        <v>1.0755668743055682E-2</v>
      </c>
      <c r="K570">
        <f t="shared" si="89"/>
        <v>1725.2432981028792</v>
      </c>
      <c r="L570">
        <f t="shared" si="90"/>
        <v>3450.4865962057584</v>
      </c>
      <c r="M570">
        <f t="shared" si="91"/>
        <v>10351.459788617258</v>
      </c>
      <c r="N570">
        <f t="shared" ref="N570:N633" si="93">B570</f>
        <v>519</v>
      </c>
    </row>
    <row r="571" spans="2:14" x14ac:dyDescent="0.2">
      <c r="B571">
        <f t="shared" si="85"/>
        <v>520</v>
      </c>
      <c r="C571" t="str">
        <f>IF(B570&lt;Utilisateur!$B$25, Quellstärke/(Volumen*Verlustrate)*(1-EXP(-Verlustrate*B571)),"")</f>
        <v/>
      </c>
      <c r="D571">
        <f>IF(B571&gt;Utilisateur!$B$25, Quellstärke/(Volumen*Verlustrate)*(1-EXP(-Verlustrate*Utilisateur!$B$25))  * EXP(-Verlustrate*(B571-Utilisateur!$B$25)), "")</f>
        <v>1.0467383025669484E-2</v>
      </c>
      <c r="E571">
        <f t="shared" si="84"/>
        <v>1.0467383025669484E-2</v>
      </c>
      <c r="F571">
        <f t="shared" si="86"/>
        <v>1568.2686829613124</v>
      </c>
      <c r="G571">
        <f t="shared" si="87"/>
        <v>3136.5373659226248</v>
      </c>
      <c r="H571">
        <f t="shared" si="88"/>
        <v>9409.6120977678547</v>
      </c>
      <c r="I571">
        <f t="shared" si="92"/>
        <v>520</v>
      </c>
      <c r="J571">
        <f>IF(B570&lt;Utilisateur!$B$25, C571+C$32/(INTERZONALFLOW)*(1-EXP(-INTERZONALFLOW/NFVOL*B571)),D571)</f>
        <v>1.0467383025669484E-2</v>
      </c>
      <c r="K571">
        <f t="shared" si="89"/>
        <v>1725.2433766082518</v>
      </c>
      <c r="L571">
        <f t="shared" si="90"/>
        <v>3450.4867532165035</v>
      </c>
      <c r="M571">
        <f t="shared" si="91"/>
        <v>10351.460259649493</v>
      </c>
      <c r="N571">
        <f t="shared" si="93"/>
        <v>520</v>
      </c>
    </row>
    <row r="572" spans="2:14" x14ac:dyDescent="0.2">
      <c r="B572">
        <f t="shared" si="85"/>
        <v>521</v>
      </c>
      <c r="C572" t="str">
        <f>IF(B571&lt;Utilisateur!$B$25, Quellstärke/(Volumen*Verlustrate)*(1-EXP(-Verlustrate*B572)),"")</f>
        <v/>
      </c>
      <c r="D572">
        <f>IF(B572&gt;Utilisateur!$B$25, Quellstärke/(Volumen*Verlustrate)*(1-EXP(-Verlustrate*Utilisateur!$B$25))  * EXP(-Verlustrate*(B572-Utilisateur!$B$25)), "")</f>
        <v>1.0186824271323339E-2</v>
      </c>
      <c r="E572">
        <f t="shared" si="84"/>
        <v>1.0186824271323339E-2</v>
      </c>
      <c r="F572">
        <f t="shared" si="86"/>
        <v>1568.2687593624944</v>
      </c>
      <c r="G572">
        <f t="shared" si="87"/>
        <v>3136.5375187249888</v>
      </c>
      <c r="H572">
        <f t="shared" si="88"/>
        <v>9409.6125561749468</v>
      </c>
      <c r="I572">
        <f t="shared" si="92"/>
        <v>521</v>
      </c>
      <c r="J572">
        <f>IF(B571&lt;Utilisateur!$B$25, C572+C$32/(INTERZONALFLOW)*(1-EXP(-INTERZONALFLOW/NFVOL*B572)),D572)</f>
        <v>1.0186824271323339E-2</v>
      </c>
      <c r="K572">
        <f t="shared" si="89"/>
        <v>1725.2434530094338</v>
      </c>
      <c r="L572">
        <f t="shared" si="90"/>
        <v>3450.4869060188676</v>
      </c>
      <c r="M572">
        <f t="shared" si="91"/>
        <v>10351.460718056585</v>
      </c>
      <c r="N572">
        <f t="shared" si="93"/>
        <v>521</v>
      </c>
    </row>
    <row r="573" spans="2:14" x14ac:dyDescent="0.2">
      <c r="B573">
        <f t="shared" si="85"/>
        <v>522</v>
      </c>
      <c r="C573" t="str">
        <f>IF(B572&lt;Utilisateur!$B$25, Quellstärke/(Volumen*Verlustrate)*(1-EXP(-Verlustrate*B573)),"")</f>
        <v/>
      </c>
      <c r="D573">
        <f>IF(B573&gt;Utilisateur!$B$25, Quellstärke/(Volumen*Verlustrate)*(1-EXP(-Verlustrate*Utilisateur!$B$25))  * EXP(-Verlustrate*(B573-Utilisateur!$B$25)), "")</f>
        <v>9.9137853731291522E-3</v>
      </c>
      <c r="E573">
        <f t="shared" si="84"/>
        <v>9.9137853731291522E-3</v>
      </c>
      <c r="F573">
        <f t="shared" si="86"/>
        <v>1568.2688337158847</v>
      </c>
      <c r="G573">
        <f t="shared" si="87"/>
        <v>3136.5376674317695</v>
      </c>
      <c r="H573">
        <f t="shared" si="88"/>
        <v>9409.6130022952893</v>
      </c>
      <c r="I573">
        <f t="shared" si="92"/>
        <v>522</v>
      </c>
      <c r="J573">
        <f>IF(B572&lt;Utilisateur!$B$25, C573+C$32/(INTERZONALFLOW)*(1-EXP(-INTERZONALFLOW/NFVOL*B573)),D573)</f>
        <v>9.9137853731291522E-3</v>
      </c>
      <c r="K573">
        <f t="shared" si="89"/>
        <v>1725.2435273628241</v>
      </c>
      <c r="L573">
        <f t="shared" si="90"/>
        <v>3450.4870547256482</v>
      </c>
      <c r="M573">
        <f t="shared" si="91"/>
        <v>10351.461164176928</v>
      </c>
      <c r="N573">
        <f t="shared" si="93"/>
        <v>522</v>
      </c>
    </row>
    <row r="574" spans="2:14" x14ac:dyDescent="0.2">
      <c r="B574">
        <f t="shared" si="85"/>
        <v>523</v>
      </c>
      <c r="C574" t="str">
        <f>IF(B573&lt;Utilisateur!$B$25, Quellstärke/(Volumen*Verlustrate)*(1-EXP(-Verlustrate*B574)),"")</f>
        <v/>
      </c>
      <c r="D574">
        <f>IF(B574&gt;Utilisateur!$B$25, Quellstärke/(Volumen*Verlustrate)*(1-EXP(-Verlustrate*Utilisateur!$B$25))  * EXP(-Verlustrate*(B574-Utilisateur!$B$25)), "")</f>
        <v>9.6480647753140903E-3</v>
      </c>
      <c r="E574">
        <f t="shared" si="84"/>
        <v>9.6480647753140903E-3</v>
      </c>
      <c r="F574">
        <f t="shared" si="86"/>
        <v>1568.2689060763705</v>
      </c>
      <c r="G574">
        <f t="shared" si="87"/>
        <v>3136.537812152741</v>
      </c>
      <c r="H574">
        <f t="shared" si="88"/>
        <v>9409.6134364582049</v>
      </c>
      <c r="I574">
        <f t="shared" si="92"/>
        <v>523</v>
      </c>
      <c r="J574">
        <f>IF(B573&lt;Utilisateur!$B$25, C574+C$32/(INTERZONALFLOW)*(1-EXP(-INTERZONALFLOW/NFVOL*B574)),D574)</f>
        <v>9.6480647753140903E-3</v>
      </c>
      <c r="K574">
        <f t="shared" si="89"/>
        <v>1725.2435997233099</v>
      </c>
      <c r="L574">
        <f t="shared" si="90"/>
        <v>3450.4871994466198</v>
      </c>
      <c r="M574">
        <f t="shared" si="91"/>
        <v>10351.461598339843</v>
      </c>
      <c r="N574">
        <f t="shared" si="93"/>
        <v>523</v>
      </c>
    </row>
    <row r="575" spans="2:14" x14ac:dyDescent="0.2">
      <c r="B575">
        <f t="shared" si="85"/>
        <v>524</v>
      </c>
      <c r="C575" t="str">
        <f>IF(B574&lt;Utilisateur!$B$25, Quellstärke/(Volumen*Verlustrate)*(1-EXP(-Verlustrate*B575)),"")</f>
        <v/>
      </c>
      <c r="D575">
        <f>IF(B575&gt;Utilisateur!$B$25, Quellstärke/(Volumen*Verlustrate)*(1-EXP(-Verlustrate*Utilisateur!$B$25))  * EXP(-Verlustrate*(B575-Utilisateur!$B$25)), "")</f>
        <v>9.3894663244334098E-3</v>
      </c>
      <c r="E575">
        <f t="shared" si="84"/>
        <v>9.3894663244334098E-3</v>
      </c>
      <c r="F575">
        <f t="shared" si="86"/>
        <v>1568.2689764973679</v>
      </c>
      <c r="G575">
        <f t="shared" si="87"/>
        <v>3136.5379529947359</v>
      </c>
      <c r="H575">
        <f t="shared" si="88"/>
        <v>9409.6138589841903</v>
      </c>
      <c r="I575">
        <f t="shared" si="92"/>
        <v>524</v>
      </c>
      <c r="J575">
        <f>IF(B574&lt;Utilisateur!$B$25, C575+C$32/(INTERZONALFLOW)*(1-EXP(-INTERZONALFLOW/NFVOL*B575)),D575)</f>
        <v>9.3894663244334098E-3</v>
      </c>
      <c r="K575">
        <f t="shared" si="89"/>
        <v>1725.2436701443073</v>
      </c>
      <c r="L575">
        <f t="shared" si="90"/>
        <v>3450.4873402886146</v>
      </c>
      <c r="M575">
        <f t="shared" si="91"/>
        <v>10351.462020865829</v>
      </c>
      <c r="N575">
        <f t="shared" si="93"/>
        <v>524</v>
      </c>
    </row>
    <row r="576" spans="2:14" x14ac:dyDescent="0.2">
      <c r="B576">
        <f t="shared" si="85"/>
        <v>525</v>
      </c>
      <c r="C576" t="str">
        <f>IF(B575&lt;Utilisateur!$B$25, Quellstärke/(Volumen*Verlustrate)*(1-EXP(-Verlustrate*B576)),"")</f>
        <v/>
      </c>
      <c r="D576">
        <f>IF(B576&gt;Utilisateur!$B$25, Quellstärke/(Volumen*Verlustrate)*(1-EXP(-Verlustrate*Utilisateur!$B$25))  * EXP(-Verlustrate*(B576-Utilisateur!$B$25)), "")</f>
        <v>9.1377991245709493E-3</v>
      </c>
      <c r="E576">
        <f t="shared" si="84"/>
        <v>9.1377991245709493E-3</v>
      </c>
      <c r="F576">
        <f t="shared" si="86"/>
        <v>1568.2690450308614</v>
      </c>
      <c r="G576">
        <f t="shared" si="87"/>
        <v>3136.5380900617229</v>
      </c>
      <c r="H576">
        <f t="shared" si="88"/>
        <v>9409.6142701851513</v>
      </c>
      <c r="I576">
        <f t="shared" si="92"/>
        <v>525</v>
      </c>
      <c r="J576">
        <f>IF(B575&lt;Utilisateur!$B$25, C576+C$32/(INTERZONALFLOW)*(1-EXP(-INTERZONALFLOW/NFVOL*B576)),D576)</f>
        <v>9.1377991245709493E-3</v>
      </c>
      <c r="K576">
        <f t="shared" si="89"/>
        <v>1725.2437386778008</v>
      </c>
      <c r="L576">
        <f t="shared" si="90"/>
        <v>3450.4874773556016</v>
      </c>
      <c r="M576">
        <f t="shared" si="91"/>
        <v>10351.46243206679</v>
      </c>
      <c r="N576">
        <f t="shared" si="93"/>
        <v>525</v>
      </c>
    </row>
    <row r="577" spans="2:14" x14ac:dyDescent="0.2">
      <c r="B577">
        <f t="shared" si="85"/>
        <v>526</v>
      </c>
      <c r="C577" t="str">
        <f>IF(B576&lt;Utilisateur!$B$25, Quellstärke/(Volumen*Verlustrate)*(1-EXP(-Verlustrate*B577)),"")</f>
        <v/>
      </c>
      <c r="D577">
        <f>IF(B577&gt;Utilisateur!$B$25, Quellstärke/(Volumen*Verlustrate)*(1-EXP(-Verlustrate*Utilisateur!$B$25))  * EXP(-Verlustrate*(B577-Utilisateur!$B$25)), "")</f>
        <v>8.8928773964209694E-3</v>
      </c>
      <c r="E577">
        <f t="shared" si="84"/>
        <v>8.8928773964209694E-3</v>
      </c>
      <c r="F577">
        <f t="shared" si="86"/>
        <v>1568.2691117274419</v>
      </c>
      <c r="G577">
        <f t="shared" si="87"/>
        <v>3136.5382234548838</v>
      </c>
      <c r="H577">
        <f t="shared" si="88"/>
        <v>9409.6146703646336</v>
      </c>
      <c r="I577">
        <f t="shared" si="92"/>
        <v>526</v>
      </c>
      <c r="J577">
        <f>IF(B576&lt;Utilisateur!$B$25, C577+C$32/(INTERZONALFLOW)*(1-EXP(-INTERZONALFLOW/NFVOL*B577)),D577)</f>
        <v>8.8928773964209694E-3</v>
      </c>
      <c r="K577">
        <f t="shared" si="89"/>
        <v>1725.2438053743813</v>
      </c>
      <c r="L577">
        <f t="shared" si="90"/>
        <v>3450.4876107487626</v>
      </c>
      <c r="M577">
        <f t="shared" si="91"/>
        <v>10351.462832246272</v>
      </c>
      <c r="N577">
        <f t="shared" si="93"/>
        <v>526</v>
      </c>
    </row>
    <row r="578" spans="2:14" x14ac:dyDescent="0.2">
      <c r="B578">
        <f t="shared" si="85"/>
        <v>527</v>
      </c>
      <c r="C578" t="str">
        <f>IF(B577&lt;Utilisateur!$B$25, Quellstärke/(Volumen*Verlustrate)*(1-EXP(-Verlustrate*B578)),"")</f>
        <v/>
      </c>
      <c r="D578">
        <f>IF(B578&gt;Utilisateur!$B$25, Quellstärke/(Volumen*Verlustrate)*(1-EXP(-Verlustrate*Utilisateur!$B$25))  * EXP(-Verlustrate*(B578-Utilisateur!$B$25)), "")</f>
        <v>8.654520340146795E-3</v>
      </c>
      <c r="E578">
        <f t="shared" si="84"/>
        <v>8.654520340146795E-3</v>
      </c>
      <c r="F578">
        <f t="shared" si="86"/>
        <v>1568.2691766363444</v>
      </c>
      <c r="G578">
        <f t="shared" si="87"/>
        <v>3136.5383532726887</v>
      </c>
      <c r="H578">
        <f t="shared" si="88"/>
        <v>9409.6150598180484</v>
      </c>
      <c r="I578">
        <f t="shared" si="92"/>
        <v>527</v>
      </c>
      <c r="J578">
        <f>IF(B577&lt;Utilisateur!$B$25, C578+C$32/(INTERZONALFLOW)*(1-EXP(-INTERZONALFLOW/NFVOL*B578)),D578)</f>
        <v>8.654520340146795E-3</v>
      </c>
      <c r="K578">
        <f t="shared" si="89"/>
        <v>1725.2438702832837</v>
      </c>
      <c r="L578">
        <f t="shared" si="90"/>
        <v>3450.4877405665675</v>
      </c>
      <c r="M578">
        <f t="shared" si="91"/>
        <v>10351.463221699687</v>
      </c>
      <c r="N578">
        <f t="shared" si="93"/>
        <v>527</v>
      </c>
    </row>
    <row r="579" spans="2:14" x14ac:dyDescent="0.2">
      <c r="B579">
        <f t="shared" si="85"/>
        <v>528</v>
      </c>
      <c r="C579" t="str">
        <f>IF(B578&lt;Utilisateur!$B$25, Quellstärke/(Volumen*Verlustrate)*(1-EXP(-Verlustrate*B579)),"")</f>
        <v/>
      </c>
      <c r="D579">
        <f>IF(B579&gt;Utilisateur!$B$25, Quellstärke/(Volumen*Verlustrate)*(1-EXP(-Verlustrate*Utilisateur!$B$25))  * EXP(-Verlustrate*(B579-Utilisateur!$B$25)), "")</f>
        <v>8.4225520019155214E-3</v>
      </c>
      <c r="E579">
        <f t="shared" si="84"/>
        <v>8.4225520019155214E-3</v>
      </c>
      <c r="F579">
        <f t="shared" si="86"/>
        <v>1568.2692398054844</v>
      </c>
      <c r="G579">
        <f t="shared" si="87"/>
        <v>3136.5384796109688</v>
      </c>
      <c r="H579">
        <f t="shared" si="88"/>
        <v>9409.6154388328887</v>
      </c>
      <c r="I579">
        <f t="shared" si="92"/>
        <v>528</v>
      </c>
      <c r="J579">
        <f>IF(B578&lt;Utilisateur!$B$25, C579+C$32/(INTERZONALFLOW)*(1-EXP(-INTERZONALFLOW/NFVOL*B579)),D579)</f>
        <v>8.4225520019155214E-3</v>
      </c>
      <c r="K579">
        <f t="shared" si="89"/>
        <v>1725.2439334524238</v>
      </c>
      <c r="L579">
        <f t="shared" si="90"/>
        <v>3450.4878669048476</v>
      </c>
      <c r="M579">
        <f t="shared" si="91"/>
        <v>10351.463600714527</v>
      </c>
      <c r="N579">
        <f t="shared" si="93"/>
        <v>528</v>
      </c>
    </row>
    <row r="580" spans="2:14" x14ac:dyDescent="0.2">
      <c r="B580">
        <f t="shared" si="85"/>
        <v>529</v>
      </c>
      <c r="C580" t="str">
        <f>IF(B579&lt;Utilisateur!$B$25, Quellstärke/(Volumen*Verlustrate)*(1-EXP(-Verlustrate*B580)),"")</f>
        <v/>
      </c>
      <c r="D580">
        <f>IF(B580&gt;Utilisateur!$B$25, Quellstärke/(Volumen*Verlustrate)*(1-EXP(-Verlustrate*Utilisateur!$B$25))  * EXP(-Verlustrate*(B580-Utilisateur!$B$25)), "")</f>
        <v>8.1968011440097643E-3</v>
      </c>
      <c r="E580">
        <f t="shared" si="84"/>
        <v>8.1968011440097643E-3</v>
      </c>
      <c r="F580">
        <f t="shared" si="86"/>
        <v>1568.269301281493</v>
      </c>
      <c r="G580">
        <f t="shared" si="87"/>
        <v>3136.5386025629859</v>
      </c>
      <c r="H580">
        <f t="shared" si="88"/>
        <v>9409.6158076889405</v>
      </c>
      <c r="I580">
        <f t="shared" si="92"/>
        <v>529</v>
      </c>
      <c r="J580">
        <f>IF(B579&lt;Utilisateur!$B$25, C580+C$32/(INTERZONALFLOW)*(1-EXP(-INTERZONALFLOW/NFVOL*B580)),D580)</f>
        <v>8.1968011440097643E-3</v>
      </c>
      <c r="K580">
        <f t="shared" si="89"/>
        <v>1725.2439949284324</v>
      </c>
      <c r="L580">
        <f t="shared" si="90"/>
        <v>3450.4879898568647</v>
      </c>
      <c r="M580">
        <f t="shared" si="91"/>
        <v>10351.463969570579</v>
      </c>
      <c r="N580">
        <f t="shared" si="93"/>
        <v>529</v>
      </c>
    </row>
    <row r="581" spans="2:14" x14ac:dyDescent="0.2">
      <c r="B581">
        <f t="shared" si="85"/>
        <v>530</v>
      </c>
      <c r="C581" t="str">
        <f>IF(B580&lt;Utilisateur!$B$25, Quellstärke/(Volumen*Verlustrate)*(1-EXP(-Verlustrate*B581)),"")</f>
        <v/>
      </c>
      <c r="D581">
        <f>IF(B581&gt;Utilisateur!$B$25, Quellstärke/(Volumen*Verlustrate)*(1-EXP(-Verlustrate*Utilisateur!$B$25))  * EXP(-Verlustrate*(B581-Utilisateur!$B$25)), "")</f>
        <v>7.9771011184210684E-3</v>
      </c>
      <c r="E581">
        <f t="shared" si="84"/>
        <v>7.9771011184210684E-3</v>
      </c>
      <c r="F581">
        <f t="shared" si="86"/>
        <v>1568.2693611097513</v>
      </c>
      <c r="G581">
        <f t="shared" si="87"/>
        <v>3136.5387222195027</v>
      </c>
      <c r="H581">
        <f t="shared" si="88"/>
        <v>9409.6161666584903</v>
      </c>
      <c r="I581">
        <f t="shared" si="92"/>
        <v>530</v>
      </c>
      <c r="J581">
        <f>IF(B580&lt;Utilisateur!$B$25, C581+C$32/(INTERZONALFLOW)*(1-EXP(-INTERZONALFLOW/NFVOL*B581)),D581)</f>
        <v>7.9771011184210684E-3</v>
      </c>
      <c r="K581">
        <f t="shared" si="89"/>
        <v>1725.2440547566907</v>
      </c>
      <c r="L581">
        <f t="shared" si="90"/>
        <v>3450.4881095133815</v>
      </c>
      <c r="M581">
        <f t="shared" si="91"/>
        <v>10351.464328540129</v>
      </c>
      <c r="N581">
        <f t="shared" si="93"/>
        <v>530</v>
      </c>
    </row>
    <row r="582" spans="2:14" x14ac:dyDescent="0.2">
      <c r="B582">
        <f t="shared" si="85"/>
        <v>531</v>
      </c>
      <c r="C582" t="str">
        <f>IF(B581&lt;Utilisateur!$B$25, Quellstärke/(Volumen*Verlustrate)*(1-EXP(-Verlustrate*B582)),"")</f>
        <v/>
      </c>
      <c r="D582">
        <f>IF(B582&gt;Utilisateur!$B$25, Quellstärke/(Volumen*Verlustrate)*(1-EXP(-Verlustrate*Utilisateur!$B$25))  * EXP(-Verlustrate*(B582-Utilisateur!$B$25)), "")</f>
        <v>7.7632897438311629E-3</v>
      </c>
      <c r="E582">
        <f t="shared" ref="E582:E645" si="94">IF(ISNUMBER(C582),C582)+IF((ISNUMBER(D582)),D582)</f>
        <v>7.7632897438311629E-3</v>
      </c>
      <c r="F582">
        <f t="shared" si="86"/>
        <v>1568.2694193344244</v>
      </c>
      <c r="G582">
        <f t="shared" si="87"/>
        <v>3136.5388386688487</v>
      </c>
      <c r="H582">
        <f t="shared" si="88"/>
        <v>9409.6165160065284</v>
      </c>
      <c r="I582">
        <f t="shared" si="92"/>
        <v>531</v>
      </c>
      <c r="J582">
        <f>IF(B581&lt;Utilisateur!$B$25, C582+C$32/(INTERZONALFLOW)*(1-EXP(-INTERZONALFLOW/NFVOL*B582)),D582)</f>
        <v>7.7632897438311629E-3</v>
      </c>
      <c r="K582">
        <f t="shared" si="89"/>
        <v>1725.2441129813637</v>
      </c>
      <c r="L582">
        <f t="shared" si="90"/>
        <v>3450.4882259627275</v>
      </c>
      <c r="M582">
        <f t="shared" si="91"/>
        <v>10351.464677888167</v>
      </c>
      <c r="N582">
        <f t="shared" si="93"/>
        <v>531</v>
      </c>
    </row>
    <row r="583" spans="2:14" x14ac:dyDescent="0.2">
      <c r="B583">
        <f t="shared" si="85"/>
        <v>532</v>
      </c>
      <c r="C583" t="str">
        <f>IF(B582&lt;Utilisateur!$B$25, Quellstärke/(Volumen*Verlustrate)*(1-EXP(-Verlustrate*B583)),"")</f>
        <v/>
      </c>
      <c r="D583">
        <f>IF(B583&gt;Utilisateur!$B$25, Quellstärke/(Volumen*Verlustrate)*(1-EXP(-Verlustrate*Utilisateur!$B$25))  * EXP(-Verlustrate*(B583-Utilisateur!$B$25)), "")</f>
        <v>7.5552091858907492E-3</v>
      </c>
      <c r="E583">
        <f t="shared" si="94"/>
        <v>7.5552091858907492E-3</v>
      </c>
      <c r="F583">
        <f t="shared" si="86"/>
        <v>1568.2694759984934</v>
      </c>
      <c r="G583">
        <f t="shared" si="87"/>
        <v>3136.5389519969867</v>
      </c>
      <c r="H583">
        <f t="shared" si="88"/>
        <v>9409.616855990942</v>
      </c>
      <c r="I583">
        <f t="shared" si="92"/>
        <v>532</v>
      </c>
      <c r="J583">
        <f>IF(B582&lt;Utilisateur!$B$25, C583+C$32/(INTERZONALFLOW)*(1-EXP(-INTERZONALFLOW/NFVOL*B583)),D583)</f>
        <v>7.5552091858907492E-3</v>
      </c>
      <c r="K583">
        <f t="shared" si="89"/>
        <v>1725.2441696454327</v>
      </c>
      <c r="L583">
        <f t="shared" si="90"/>
        <v>3450.4883392908655</v>
      </c>
      <c r="M583">
        <f t="shared" si="91"/>
        <v>10351.465017872581</v>
      </c>
      <c r="N583">
        <f t="shared" si="93"/>
        <v>532</v>
      </c>
    </row>
    <row r="584" spans="2:14" x14ac:dyDescent="0.2">
      <c r="B584">
        <f t="shared" si="85"/>
        <v>533</v>
      </c>
      <c r="C584" t="str">
        <f>IF(B583&lt;Utilisateur!$B$25, Quellstärke/(Volumen*Verlustrate)*(1-EXP(-Verlustrate*B584)),"")</f>
        <v/>
      </c>
      <c r="D584">
        <f>IF(B584&gt;Utilisateur!$B$25, Quellstärke/(Volumen*Verlustrate)*(1-EXP(-Verlustrate*Utilisateur!$B$25))  * EXP(-Verlustrate*(B584-Utilisateur!$B$25)), "")</f>
        <v>7.3527058407069634E-3</v>
      </c>
      <c r="E584">
        <f t="shared" si="94"/>
        <v>7.3527058407069634E-3</v>
      </c>
      <c r="F584">
        <f t="shared" si="86"/>
        <v>1568.2695311437872</v>
      </c>
      <c r="G584">
        <f t="shared" si="87"/>
        <v>3136.5390622875743</v>
      </c>
      <c r="H584">
        <f t="shared" si="88"/>
        <v>9409.6171868627043</v>
      </c>
      <c r="I584">
        <f t="shared" si="92"/>
        <v>533</v>
      </c>
      <c r="J584">
        <f>IF(B583&lt;Utilisateur!$B$25, C584+C$32/(INTERZONALFLOW)*(1-EXP(-INTERZONALFLOW/NFVOL*B584)),D584)</f>
        <v>7.3527058407069634E-3</v>
      </c>
      <c r="K584">
        <f t="shared" si="89"/>
        <v>1725.2442247907265</v>
      </c>
      <c r="L584">
        <f t="shared" si="90"/>
        <v>3450.4884495814531</v>
      </c>
      <c r="M584">
        <f t="shared" si="91"/>
        <v>10351.465348744343</v>
      </c>
      <c r="N584">
        <f t="shared" si="93"/>
        <v>533</v>
      </c>
    </row>
    <row r="585" spans="2:14" x14ac:dyDescent="0.2">
      <c r="B585">
        <f t="shared" si="85"/>
        <v>534</v>
      </c>
      <c r="C585" t="str">
        <f>IF(B584&lt;Utilisateur!$B$25, Quellstärke/(Volumen*Verlustrate)*(1-EXP(-Verlustrate*B585)),"")</f>
        <v/>
      </c>
      <c r="D585">
        <f>IF(B585&gt;Utilisateur!$B$25, Quellstärke/(Volumen*Verlustrate)*(1-EXP(-Verlustrate*Utilisateur!$B$25))  * EXP(-Verlustrate*(B585-Utilisateur!$B$25)), "")</f>
        <v>7.1556302214539564E-3</v>
      </c>
      <c r="E585">
        <f t="shared" si="94"/>
        <v>7.1556302214539564E-3</v>
      </c>
      <c r="F585">
        <f t="shared" si="86"/>
        <v>1568.2695848110138</v>
      </c>
      <c r="G585">
        <f t="shared" si="87"/>
        <v>3136.5391696220277</v>
      </c>
      <c r="H585">
        <f t="shared" si="88"/>
        <v>9409.6175088660639</v>
      </c>
      <c r="I585">
        <f t="shared" si="92"/>
        <v>534</v>
      </c>
      <c r="J585">
        <f>IF(B584&lt;Utilisateur!$B$25, C585+C$32/(INTERZONALFLOW)*(1-EXP(-INTERZONALFLOW/NFVOL*B585)),D585)</f>
        <v>7.1556302214539564E-3</v>
      </c>
      <c r="K585">
        <f t="shared" si="89"/>
        <v>1725.2442784579532</v>
      </c>
      <c r="L585">
        <f t="shared" si="90"/>
        <v>3450.4885569159064</v>
      </c>
      <c r="M585">
        <f t="shared" si="91"/>
        <v>10351.465670747702</v>
      </c>
      <c r="N585">
        <f t="shared" si="93"/>
        <v>534</v>
      </c>
    </row>
    <row r="586" spans="2:14" x14ac:dyDescent="0.2">
      <c r="B586">
        <f t="shared" si="85"/>
        <v>535</v>
      </c>
      <c r="C586" t="str">
        <f>IF(B585&lt;Utilisateur!$B$25, Quellstärke/(Volumen*Verlustrate)*(1-EXP(-Verlustrate*B586)),"")</f>
        <v/>
      </c>
      <c r="D586">
        <f>IF(B586&gt;Utilisateur!$B$25, Quellstärke/(Volumen*Verlustrate)*(1-EXP(-Verlustrate*Utilisateur!$B$25))  * EXP(-Verlustrate*(B586-Utilisateur!$B$25)), "")</f>
        <v>6.9638368480224606E-3</v>
      </c>
      <c r="E586">
        <f t="shared" si="94"/>
        <v>6.9638368480224606E-3</v>
      </c>
      <c r="F586">
        <f t="shared" si="86"/>
        <v>1568.2696370397903</v>
      </c>
      <c r="G586">
        <f t="shared" si="87"/>
        <v>3136.5392740795805</v>
      </c>
      <c r="H586">
        <f t="shared" si="88"/>
        <v>9409.6178222387225</v>
      </c>
      <c r="I586">
        <f t="shared" si="92"/>
        <v>535</v>
      </c>
      <c r="J586">
        <f>IF(B585&lt;Utilisateur!$B$25, C586+C$32/(INTERZONALFLOW)*(1-EXP(-INTERZONALFLOW/NFVOL*B586)),D586)</f>
        <v>6.9638368480224606E-3</v>
      </c>
      <c r="K586">
        <f t="shared" si="89"/>
        <v>1725.2443306867297</v>
      </c>
      <c r="L586">
        <f t="shared" si="90"/>
        <v>3450.4886613734593</v>
      </c>
      <c r="M586">
        <f t="shared" si="91"/>
        <v>10351.465984120361</v>
      </c>
      <c r="N586">
        <f t="shared" si="93"/>
        <v>535</v>
      </c>
    </row>
    <row r="587" spans="2:14" x14ac:dyDescent="0.2">
      <c r="B587">
        <f t="shared" si="85"/>
        <v>536</v>
      </c>
      <c r="C587" t="str">
        <f>IF(B586&lt;Utilisateur!$B$25, Quellstärke/(Volumen*Verlustrate)*(1-EXP(-Verlustrate*B587)),"")</f>
        <v/>
      </c>
      <c r="D587">
        <f>IF(B587&gt;Utilisateur!$B$25, Quellstärke/(Volumen*Verlustrate)*(1-EXP(-Verlustrate*Utilisateur!$B$25))  * EXP(-Verlustrate*(B587-Utilisateur!$B$25)), "")</f>
        <v>6.777184139627291E-3</v>
      </c>
      <c r="E587">
        <f t="shared" si="94"/>
        <v>6.777184139627291E-3</v>
      </c>
      <c r="F587">
        <f t="shared" si="86"/>
        <v>1568.2696878686713</v>
      </c>
      <c r="G587">
        <f t="shared" si="87"/>
        <v>3136.5393757373427</v>
      </c>
      <c r="H587">
        <f t="shared" si="88"/>
        <v>9409.6181272120084</v>
      </c>
      <c r="I587">
        <f t="shared" si="92"/>
        <v>536</v>
      </c>
      <c r="J587">
        <f>IF(B586&lt;Utilisateur!$B$25, C587+C$32/(INTERZONALFLOW)*(1-EXP(-INTERZONALFLOW/NFVOL*B587)),D587)</f>
        <v>6.777184139627291E-3</v>
      </c>
      <c r="K587">
        <f t="shared" si="89"/>
        <v>1725.2443815156107</v>
      </c>
      <c r="L587">
        <f t="shared" si="90"/>
        <v>3450.4887630312214</v>
      </c>
      <c r="M587">
        <f t="shared" si="91"/>
        <v>10351.466289093647</v>
      </c>
      <c r="N587">
        <f t="shared" si="93"/>
        <v>536</v>
      </c>
    </row>
    <row r="588" spans="2:14" x14ac:dyDescent="0.2">
      <c r="B588">
        <f t="shared" si="85"/>
        <v>537</v>
      </c>
      <c r="C588" t="str">
        <f>IF(B587&lt;Utilisateur!$B$25, Quellstärke/(Volumen*Verlustrate)*(1-EXP(-Verlustrate*B588)),"")</f>
        <v/>
      </c>
      <c r="D588">
        <f>IF(B588&gt;Utilisateur!$B$25, Quellstärke/(Volumen*Verlustrate)*(1-EXP(-Verlustrate*Utilisateur!$B$25))  * EXP(-Verlustrate*(B588-Utilisateur!$B$25)), "")</f>
        <v>6.5955343102931194E-3</v>
      </c>
      <c r="E588">
        <f t="shared" si="94"/>
        <v>6.5955343102931194E-3</v>
      </c>
      <c r="F588">
        <f t="shared" si="86"/>
        <v>1568.2697373351787</v>
      </c>
      <c r="G588">
        <f t="shared" si="87"/>
        <v>3136.5394746703573</v>
      </c>
      <c r="H588">
        <f t="shared" si="88"/>
        <v>9409.6184240110524</v>
      </c>
      <c r="I588">
        <f t="shared" si="92"/>
        <v>537</v>
      </c>
      <c r="J588">
        <f>IF(B587&lt;Utilisateur!$B$25, C588+C$32/(INTERZONALFLOW)*(1-EXP(-INTERZONALFLOW/NFVOL*B588)),D588)</f>
        <v>6.5955343102931194E-3</v>
      </c>
      <c r="K588">
        <f t="shared" si="89"/>
        <v>1725.244430982118</v>
      </c>
      <c r="L588">
        <f t="shared" si="90"/>
        <v>3450.4888619642361</v>
      </c>
      <c r="M588">
        <f t="shared" si="91"/>
        <v>10351.466585892691</v>
      </c>
      <c r="N588">
        <f t="shared" si="93"/>
        <v>537</v>
      </c>
    </row>
    <row r="589" spans="2:14" x14ac:dyDescent="0.2">
      <c r="B589">
        <f t="shared" si="85"/>
        <v>538</v>
      </c>
      <c r="C589" t="str">
        <f>IF(B588&lt;Utilisateur!$B$25, Quellstärke/(Volumen*Verlustrate)*(1-EXP(-Verlustrate*B589)),"")</f>
        <v/>
      </c>
      <c r="D589">
        <f>IF(B589&gt;Utilisateur!$B$25, Quellstärke/(Volumen*Verlustrate)*(1-EXP(-Verlustrate*Utilisateur!$B$25))  * EXP(-Verlustrate*(B589-Utilisateur!$B$25)), "")</f>
        <v>6.4187532671417333E-3</v>
      </c>
      <c r="E589">
        <f t="shared" si="94"/>
        <v>6.4187532671417333E-3</v>
      </c>
      <c r="F589">
        <f t="shared" si="86"/>
        <v>1568.2697854758283</v>
      </c>
      <c r="G589">
        <f t="shared" si="87"/>
        <v>3136.5395709516565</v>
      </c>
      <c r="H589">
        <f t="shared" si="88"/>
        <v>9409.61871285495</v>
      </c>
      <c r="I589">
        <f t="shared" si="92"/>
        <v>538</v>
      </c>
      <c r="J589">
        <f>IF(B588&lt;Utilisateur!$B$25, C589+C$32/(INTERZONALFLOW)*(1-EXP(-INTERZONALFLOW/NFVOL*B589)),D589)</f>
        <v>6.4187532671417333E-3</v>
      </c>
      <c r="K589">
        <f t="shared" si="89"/>
        <v>1725.2444791227676</v>
      </c>
      <c r="L589">
        <f t="shared" si="90"/>
        <v>3450.4889582455353</v>
      </c>
      <c r="M589">
        <f t="shared" si="91"/>
        <v>10351.466874736589</v>
      </c>
      <c r="N589">
        <f t="shared" si="93"/>
        <v>538</v>
      </c>
    </row>
    <row r="590" spans="2:14" x14ac:dyDescent="0.2">
      <c r="B590">
        <f t="shared" si="85"/>
        <v>539</v>
      </c>
      <c r="C590" t="str">
        <f>IF(B589&lt;Utilisateur!$B$25, Quellstärke/(Volumen*Verlustrate)*(1-EXP(-Verlustrate*B590)),"")</f>
        <v/>
      </c>
      <c r="D590">
        <f>IF(B590&gt;Utilisateur!$B$25, Quellstärke/(Volumen*Verlustrate)*(1-EXP(-Verlustrate*Utilisateur!$B$25))  * EXP(-Verlustrate*(B590-Utilisateur!$B$25)), "")</f>
        <v>6.2467105114053408E-3</v>
      </c>
      <c r="E590">
        <f t="shared" si="94"/>
        <v>6.2467105114053408E-3</v>
      </c>
      <c r="F590">
        <f t="shared" si="86"/>
        <v>1568.269832326157</v>
      </c>
      <c r="G590">
        <f t="shared" si="87"/>
        <v>3136.5396646523141</v>
      </c>
      <c r="H590">
        <f t="shared" si="88"/>
        <v>9409.6189939569231</v>
      </c>
      <c r="I590">
        <f t="shared" si="92"/>
        <v>539</v>
      </c>
      <c r="J590">
        <f>IF(B589&lt;Utilisateur!$B$25, C590+C$32/(INTERZONALFLOW)*(1-EXP(-INTERZONALFLOW/NFVOL*B590)),D590)</f>
        <v>6.2467105114053408E-3</v>
      </c>
      <c r="K590">
        <f t="shared" si="89"/>
        <v>1725.2445259730964</v>
      </c>
      <c r="L590">
        <f t="shared" si="90"/>
        <v>3450.4890519461928</v>
      </c>
      <c r="M590">
        <f t="shared" si="91"/>
        <v>10351.467155838562</v>
      </c>
      <c r="N590">
        <f t="shared" si="93"/>
        <v>539</v>
      </c>
    </row>
    <row r="591" spans="2:14" x14ac:dyDescent="0.2">
      <c r="B591">
        <f t="shared" si="85"/>
        <v>540</v>
      </c>
      <c r="C591" t="str">
        <f>IF(B590&lt;Utilisateur!$B$25, Quellstärke/(Volumen*Verlustrate)*(1-EXP(-Verlustrate*B591)),"")</f>
        <v/>
      </c>
      <c r="D591">
        <f>IF(B591&gt;Utilisateur!$B$25, Quellstärke/(Volumen*Verlustrate)*(1-EXP(-Verlustrate*Utilisateur!$B$25))  * EXP(-Verlustrate*(B591-Utilisateur!$B$25)), "")</f>
        <v>6.0792790420932056E-3</v>
      </c>
      <c r="E591">
        <f t="shared" si="94"/>
        <v>6.0792790420932056E-3</v>
      </c>
      <c r="F591">
        <f t="shared" si="86"/>
        <v>1568.2698779207499</v>
      </c>
      <c r="G591">
        <f t="shared" si="87"/>
        <v>3136.5397558414998</v>
      </c>
      <c r="H591">
        <f t="shared" si="88"/>
        <v>9409.6192675244802</v>
      </c>
      <c r="I591">
        <f t="shared" si="92"/>
        <v>540</v>
      </c>
      <c r="J591">
        <f>IF(B590&lt;Utilisateur!$B$25, C591+C$32/(INTERZONALFLOW)*(1-EXP(-INTERZONALFLOW/NFVOL*B591)),D591)</f>
        <v>6.0792790420932056E-3</v>
      </c>
      <c r="K591">
        <f t="shared" si="89"/>
        <v>1725.2445715676893</v>
      </c>
      <c r="L591">
        <f t="shared" si="90"/>
        <v>3450.4891431353785</v>
      </c>
      <c r="M591">
        <f t="shared" si="91"/>
        <v>10351.467429406119</v>
      </c>
      <c r="N591">
        <f t="shared" si="93"/>
        <v>540</v>
      </c>
    </row>
    <row r="592" spans="2:14" x14ac:dyDescent="0.2">
      <c r="B592">
        <f t="shared" si="85"/>
        <v>541</v>
      </c>
      <c r="C592" t="str">
        <f>IF(B591&lt;Utilisateur!$B$25, Quellstärke/(Volumen*Verlustrate)*(1-EXP(-Verlustrate*B592)),"")</f>
        <v/>
      </c>
      <c r="D592">
        <f>IF(B592&gt;Utilisateur!$B$25, Quellstärke/(Volumen*Verlustrate)*(1-EXP(-Verlustrate*Utilisateur!$B$25))  * EXP(-Verlustrate*(B592-Utilisateur!$B$25)), "")</f>
        <v>5.9163352622401532E-3</v>
      </c>
      <c r="E592">
        <f t="shared" si="94"/>
        <v>5.9163352622401532E-3</v>
      </c>
      <c r="F592">
        <f t="shared" si="86"/>
        <v>1568.2699222932642</v>
      </c>
      <c r="G592">
        <f t="shared" si="87"/>
        <v>3136.5398445865285</v>
      </c>
      <c r="H592">
        <f t="shared" si="88"/>
        <v>9409.6195337595673</v>
      </c>
      <c r="I592">
        <f t="shared" si="92"/>
        <v>541</v>
      </c>
      <c r="J592">
        <f>IF(B591&lt;Utilisateur!$B$25, C592+C$32/(INTERZONALFLOW)*(1-EXP(-INTERZONALFLOW/NFVOL*B592)),D592)</f>
        <v>5.9163352622401532E-3</v>
      </c>
      <c r="K592">
        <f t="shared" si="89"/>
        <v>1725.2446159402036</v>
      </c>
      <c r="L592">
        <f t="shared" si="90"/>
        <v>3450.4892318804073</v>
      </c>
      <c r="M592">
        <f t="shared" si="91"/>
        <v>10351.467695641206</v>
      </c>
      <c r="N592">
        <f t="shared" si="93"/>
        <v>541</v>
      </c>
    </row>
    <row r="593" spans="2:14" x14ac:dyDescent="0.2">
      <c r="B593">
        <f t="shared" si="85"/>
        <v>542</v>
      </c>
      <c r="C593" t="str">
        <f>IF(B592&lt;Utilisateur!$B$25, Quellstärke/(Volumen*Verlustrate)*(1-EXP(-Verlustrate*B593)),"")</f>
        <v/>
      </c>
      <c r="D593">
        <f>IF(B593&gt;Utilisateur!$B$25, Quellstärke/(Volumen*Verlustrate)*(1-EXP(-Verlustrate*Utilisateur!$B$25))  * EXP(-Verlustrate*(B593-Utilisateur!$B$25)), "")</f>
        <v>5.7577588876680571E-3</v>
      </c>
      <c r="E593">
        <f t="shared" si="94"/>
        <v>5.7577588876680571E-3</v>
      </c>
      <c r="F593">
        <f t="shared" si="86"/>
        <v>1568.2699654764558</v>
      </c>
      <c r="G593">
        <f t="shared" si="87"/>
        <v>3136.5399309529116</v>
      </c>
      <c r="H593">
        <f t="shared" si="88"/>
        <v>9409.6197928587171</v>
      </c>
      <c r="I593">
        <f t="shared" si="92"/>
        <v>542</v>
      </c>
      <c r="J593">
        <f>IF(B592&lt;Utilisateur!$B$25, C593+C$32/(INTERZONALFLOW)*(1-EXP(-INTERZONALFLOW/NFVOL*B593)),D593)</f>
        <v>5.7577588876680571E-3</v>
      </c>
      <c r="K593">
        <f t="shared" si="89"/>
        <v>1725.2446591233952</v>
      </c>
      <c r="L593">
        <f t="shared" si="90"/>
        <v>3450.4893182467904</v>
      </c>
      <c r="M593">
        <f t="shared" si="91"/>
        <v>10351.467954740356</v>
      </c>
      <c r="N593">
        <f t="shared" si="93"/>
        <v>542</v>
      </c>
    </row>
    <row r="594" spans="2:14" x14ac:dyDescent="0.2">
      <c r="B594">
        <f t="shared" si="85"/>
        <v>543</v>
      </c>
      <c r="C594" t="str">
        <f>IF(B593&lt;Utilisateur!$B$25, Quellstärke/(Volumen*Verlustrate)*(1-EXP(-Verlustrate*B594)),"")</f>
        <v/>
      </c>
      <c r="D594">
        <f>IF(B594&gt;Utilisateur!$B$25, Quellstärke/(Volumen*Verlustrate)*(1-EXP(-Verlustrate*Utilisateur!$B$25))  * EXP(-Verlustrate*(B594-Utilisateur!$B$25)), "")</f>
        <v>5.6034328581926751E-3</v>
      </c>
      <c r="E594">
        <f t="shared" si="94"/>
        <v>5.6034328581926751E-3</v>
      </c>
      <c r="F594">
        <f t="shared" si="86"/>
        <v>1568.2700075022021</v>
      </c>
      <c r="G594">
        <f t="shared" si="87"/>
        <v>3136.5400150044043</v>
      </c>
      <c r="H594">
        <f t="shared" si="88"/>
        <v>9409.6200450131964</v>
      </c>
      <c r="I594">
        <f t="shared" si="92"/>
        <v>543</v>
      </c>
      <c r="J594">
        <f>IF(B593&lt;Utilisateur!$B$25, C594+C$32/(INTERZONALFLOW)*(1-EXP(-INTERZONALFLOW/NFVOL*B594)),D594)</f>
        <v>5.6034328581926751E-3</v>
      </c>
      <c r="K594">
        <f t="shared" si="89"/>
        <v>1725.2447011491415</v>
      </c>
      <c r="L594">
        <f t="shared" si="90"/>
        <v>3450.489402298283</v>
      </c>
      <c r="M594">
        <f t="shared" si="91"/>
        <v>10351.468206894835</v>
      </c>
      <c r="N594">
        <f t="shared" si="93"/>
        <v>543</v>
      </c>
    </row>
    <row r="595" spans="2:14" x14ac:dyDescent="0.2">
      <c r="B595">
        <f t="shared" si="85"/>
        <v>544</v>
      </c>
      <c r="C595" t="str">
        <f>IF(B594&lt;Utilisateur!$B$25, Quellstärke/(Volumen*Verlustrate)*(1-EXP(-Verlustrate*B595)),"")</f>
        <v/>
      </c>
      <c r="D595">
        <f>IF(B595&gt;Utilisateur!$B$25, Quellstärke/(Volumen*Verlustrate)*(1-EXP(-Verlustrate*Utilisateur!$B$25))  * EXP(-Verlustrate*(B595-Utilisateur!$B$25)), "")</f>
        <v>5.4532432512105385E-3</v>
      </c>
      <c r="E595">
        <f t="shared" si="94"/>
        <v>5.4532432512105385E-3</v>
      </c>
      <c r="F595">
        <f t="shared" si="86"/>
        <v>1568.2700484015265</v>
      </c>
      <c r="G595">
        <f t="shared" si="87"/>
        <v>3136.5400968030531</v>
      </c>
      <c r="H595">
        <f t="shared" si="88"/>
        <v>9409.6202904091424</v>
      </c>
      <c r="I595">
        <f t="shared" si="92"/>
        <v>544</v>
      </c>
      <c r="J595">
        <f>IF(B594&lt;Utilisateur!$B$25, C595+C$32/(INTERZONALFLOW)*(1-EXP(-INTERZONALFLOW/NFVOL*B595)),D595)</f>
        <v>5.4532432512105385E-3</v>
      </c>
      <c r="K595">
        <f t="shared" si="89"/>
        <v>1725.2447420484659</v>
      </c>
      <c r="L595">
        <f t="shared" si="90"/>
        <v>3450.4894840969318</v>
      </c>
      <c r="M595">
        <f t="shared" si="91"/>
        <v>10351.468452290781</v>
      </c>
      <c r="N595">
        <f t="shared" si="93"/>
        <v>544</v>
      </c>
    </row>
    <row r="596" spans="2:14" x14ac:dyDescent="0.2">
      <c r="B596">
        <f t="shared" si="85"/>
        <v>545</v>
      </c>
      <c r="C596" t="str">
        <f>IF(B595&lt;Utilisateur!$B$25, Quellstärke/(Volumen*Verlustrate)*(1-EXP(-Verlustrate*B596)),"")</f>
        <v/>
      </c>
      <c r="D596">
        <f>IF(B596&gt;Utilisateur!$B$25, Quellstärke/(Volumen*Verlustrate)*(1-EXP(-Verlustrate*Utilisateur!$B$25))  * EXP(-Verlustrate*(B596-Utilisateur!$B$25)), "")</f>
        <v>5.3070791976019063E-3</v>
      </c>
      <c r="E596">
        <f t="shared" si="94"/>
        <v>5.3070791976019063E-3</v>
      </c>
      <c r="F596">
        <f t="shared" si="86"/>
        <v>1568.2700882046206</v>
      </c>
      <c r="G596">
        <f t="shared" si="87"/>
        <v>3136.5401764092412</v>
      </c>
      <c r="H596">
        <f t="shared" si="88"/>
        <v>9409.6205292277064</v>
      </c>
      <c r="I596">
        <f t="shared" si="92"/>
        <v>545</v>
      </c>
      <c r="J596">
        <f>IF(B595&lt;Utilisateur!$B$25, C596+C$32/(INTERZONALFLOW)*(1-EXP(-INTERZONALFLOW/NFVOL*B596)),D596)</f>
        <v>5.3070791976019063E-3</v>
      </c>
      <c r="K596">
        <f t="shared" si="89"/>
        <v>1725.24478185156</v>
      </c>
      <c r="L596">
        <f t="shared" si="90"/>
        <v>3450.48956370312</v>
      </c>
      <c r="M596">
        <f t="shared" si="91"/>
        <v>10351.468691109345</v>
      </c>
      <c r="N596">
        <f t="shared" si="93"/>
        <v>545</v>
      </c>
    </row>
    <row r="597" spans="2:14" x14ac:dyDescent="0.2">
      <c r="B597">
        <f t="shared" si="85"/>
        <v>546</v>
      </c>
      <c r="C597" t="str">
        <f>IF(B596&lt;Utilisateur!$B$25, Quellstärke/(Volumen*Verlustrate)*(1-EXP(-Verlustrate*B597)),"")</f>
        <v/>
      </c>
      <c r="D597">
        <f>IF(B597&gt;Utilisateur!$B$25, Quellstärke/(Volumen*Verlustrate)*(1-EXP(-Verlustrate*Utilisateur!$B$25))  * EXP(-Verlustrate*(B597-Utilisateur!$B$25)), "")</f>
        <v>5.1648327998877761E-3</v>
      </c>
      <c r="E597">
        <f t="shared" si="94"/>
        <v>5.1648327998877761E-3</v>
      </c>
      <c r="F597">
        <f t="shared" si="86"/>
        <v>1568.2701269408667</v>
      </c>
      <c r="G597">
        <f t="shared" si="87"/>
        <v>3136.5402538817334</v>
      </c>
      <c r="H597">
        <f t="shared" si="88"/>
        <v>9409.6207616451829</v>
      </c>
      <c r="I597">
        <f t="shared" si="92"/>
        <v>546</v>
      </c>
      <c r="J597">
        <f>IF(B596&lt;Utilisateur!$B$25, C597+C$32/(INTERZONALFLOW)*(1-EXP(-INTERZONALFLOW/NFVOL*B597)),D597)</f>
        <v>5.1648327998877761E-3</v>
      </c>
      <c r="K597">
        <f t="shared" si="89"/>
        <v>1725.2448205878061</v>
      </c>
      <c r="L597">
        <f t="shared" si="90"/>
        <v>3450.4896411756122</v>
      </c>
      <c r="M597">
        <f t="shared" si="91"/>
        <v>10351.468923526822</v>
      </c>
      <c r="N597">
        <f t="shared" si="93"/>
        <v>546</v>
      </c>
    </row>
    <row r="598" spans="2:14" x14ac:dyDescent="0.2">
      <c r="B598">
        <f t="shared" si="85"/>
        <v>547</v>
      </c>
      <c r="C598" t="str">
        <f>IF(B597&lt;Utilisateur!$B$25, Quellstärke/(Volumen*Verlustrate)*(1-EXP(-Verlustrate*B598)),"")</f>
        <v/>
      </c>
      <c r="D598">
        <f>IF(B598&gt;Utilisateur!$B$25, Quellstärke/(Volumen*Verlustrate)*(1-EXP(-Verlustrate*Utilisateur!$B$25))  * EXP(-Verlustrate*(B598-Utilisateur!$B$25)), "")</f>
        <v>5.0263990525806412E-3</v>
      </c>
      <c r="E598">
        <f t="shared" si="94"/>
        <v>5.0263990525806412E-3</v>
      </c>
      <c r="F598">
        <f t="shared" si="86"/>
        <v>1568.2701646388596</v>
      </c>
      <c r="G598">
        <f t="shared" si="87"/>
        <v>3136.5403292777191</v>
      </c>
      <c r="H598">
        <f t="shared" si="88"/>
        <v>9409.620987833141</v>
      </c>
      <c r="I598">
        <f t="shared" si="92"/>
        <v>547</v>
      </c>
      <c r="J598">
        <f>IF(B597&lt;Utilisateur!$B$25, C598+C$32/(INTERZONALFLOW)*(1-EXP(-INTERZONALFLOW/NFVOL*B598)),D598)</f>
        <v>5.0263990525806412E-3</v>
      </c>
      <c r="K598">
        <f t="shared" si="89"/>
        <v>1725.244858285799</v>
      </c>
      <c r="L598">
        <f t="shared" si="90"/>
        <v>3450.4897165715979</v>
      </c>
      <c r="M598">
        <f t="shared" si="91"/>
        <v>10351.46914971478</v>
      </c>
      <c r="N598">
        <f t="shared" si="93"/>
        <v>547</v>
      </c>
    </row>
    <row r="599" spans="2:14" x14ac:dyDescent="0.2">
      <c r="B599">
        <f t="shared" si="85"/>
        <v>548</v>
      </c>
      <c r="C599" t="str">
        <f>IF(B598&lt;Utilisateur!$B$25, Quellstärke/(Volumen*Verlustrate)*(1-EXP(-Verlustrate*B599)),"")</f>
        <v/>
      </c>
      <c r="D599">
        <f>IF(B599&gt;Utilisateur!$B$25, Quellstärke/(Volumen*Verlustrate)*(1-EXP(-Verlustrate*Utilisateur!$B$25))  * EXP(-Verlustrate*(B599-Utilisateur!$B$25)), "")</f>
        <v>4.8916757646699591E-3</v>
      </c>
      <c r="E599">
        <f t="shared" si="94"/>
        <v>4.8916757646699591E-3</v>
      </c>
      <c r="F599">
        <f t="shared" si="86"/>
        <v>1568.2702013264277</v>
      </c>
      <c r="G599">
        <f t="shared" si="87"/>
        <v>3136.5404026528554</v>
      </c>
      <c r="H599">
        <f t="shared" si="88"/>
        <v>9409.6212079585512</v>
      </c>
      <c r="I599">
        <f t="shared" si="92"/>
        <v>548</v>
      </c>
      <c r="J599">
        <f>IF(B598&lt;Utilisateur!$B$25, C599+C$32/(INTERZONALFLOW)*(1-EXP(-INTERZONALFLOW/NFVOL*B599)),D599)</f>
        <v>4.8916757646699591E-3</v>
      </c>
      <c r="K599">
        <f t="shared" si="89"/>
        <v>1725.2448949733671</v>
      </c>
      <c r="L599">
        <f t="shared" si="90"/>
        <v>3450.4897899467342</v>
      </c>
      <c r="M599">
        <f t="shared" si="91"/>
        <v>10351.46936984019</v>
      </c>
      <c r="N599">
        <f t="shared" si="93"/>
        <v>548</v>
      </c>
    </row>
    <row r="600" spans="2:14" x14ac:dyDescent="0.2">
      <c r="B600">
        <f t="shared" si="85"/>
        <v>549</v>
      </c>
      <c r="C600" t="str">
        <f>IF(B599&lt;Utilisateur!$B$25, Quellstärke/(Volumen*Verlustrate)*(1-EXP(-Verlustrate*B600)),"")</f>
        <v/>
      </c>
      <c r="D600">
        <f>IF(B600&gt;Utilisateur!$B$25, Quellstärke/(Volumen*Verlustrate)*(1-EXP(-Verlustrate*Utilisateur!$B$25))  * EXP(-Verlustrate*(B600-Utilisateur!$B$25)), "")</f>
        <v>4.7605634841853955E-3</v>
      </c>
      <c r="E600">
        <f t="shared" si="94"/>
        <v>4.7605634841853955E-3</v>
      </c>
      <c r="F600">
        <f t="shared" si="86"/>
        <v>1568.2702370306538</v>
      </c>
      <c r="G600">
        <f t="shared" si="87"/>
        <v>3136.5404740613076</v>
      </c>
      <c r="H600">
        <f t="shared" si="88"/>
        <v>9409.6214221839073</v>
      </c>
      <c r="I600">
        <f t="shared" si="92"/>
        <v>549</v>
      </c>
      <c r="J600">
        <f>IF(B599&lt;Utilisateur!$B$25, C600+C$32/(INTERZONALFLOW)*(1-EXP(-INTERZONALFLOW/NFVOL*B600)),D600)</f>
        <v>4.7605634841853955E-3</v>
      </c>
      <c r="K600">
        <f t="shared" si="89"/>
        <v>1725.2449306775932</v>
      </c>
      <c r="L600">
        <f t="shared" si="90"/>
        <v>3450.4898613551863</v>
      </c>
      <c r="M600">
        <f t="shared" si="91"/>
        <v>10351.469584065546</v>
      </c>
      <c r="N600">
        <f t="shared" si="93"/>
        <v>549</v>
      </c>
    </row>
    <row r="601" spans="2:14" x14ac:dyDescent="0.2">
      <c r="B601">
        <f t="shared" si="85"/>
        <v>550</v>
      </c>
      <c r="C601" t="str">
        <f>IF(B600&lt;Utilisateur!$B$25, Quellstärke/(Volumen*Verlustrate)*(1-EXP(-Verlustrate*B601)),"")</f>
        <v/>
      </c>
      <c r="D601">
        <f>IF(B601&gt;Utilisateur!$B$25, Quellstärke/(Volumen*Verlustrate)*(1-EXP(-Verlustrate*Utilisateur!$B$25))  * EXP(-Verlustrate*(B601-Utilisateur!$B$25)), "")</f>
        <v>4.6329654247818739E-3</v>
      </c>
      <c r="E601">
        <f t="shared" si="94"/>
        <v>4.6329654247818739E-3</v>
      </c>
      <c r="F601">
        <f t="shared" si="86"/>
        <v>1568.2702717778945</v>
      </c>
      <c r="G601">
        <f t="shared" si="87"/>
        <v>3136.5405435557891</v>
      </c>
      <c r="H601">
        <f t="shared" si="88"/>
        <v>9409.6216306673523</v>
      </c>
      <c r="I601">
        <f t="shared" si="92"/>
        <v>550</v>
      </c>
      <c r="J601">
        <f>IF(B600&lt;Utilisateur!$B$25, C601+C$32/(INTERZONALFLOW)*(1-EXP(-INTERZONALFLOW/NFVOL*B601)),D601)</f>
        <v>4.6329654247818739E-3</v>
      </c>
      <c r="K601">
        <f t="shared" si="89"/>
        <v>1725.2449654248339</v>
      </c>
      <c r="L601">
        <f t="shared" si="90"/>
        <v>3450.4899308496679</v>
      </c>
      <c r="M601">
        <f t="shared" si="91"/>
        <v>10351.469792548991</v>
      </c>
      <c r="N601">
        <f t="shared" si="93"/>
        <v>550</v>
      </c>
    </row>
    <row r="602" spans="2:14" x14ac:dyDescent="0.2">
      <c r="B602">
        <f t="shared" si="85"/>
        <v>551</v>
      </c>
      <c r="C602" t="str">
        <f>IF(B601&lt;Utilisateur!$B$25, Quellstärke/(Volumen*Verlustrate)*(1-EXP(-Verlustrate*B602)),"")</f>
        <v/>
      </c>
      <c r="D602">
        <f>IF(B602&gt;Utilisateur!$B$25, Quellstärke/(Volumen*Verlustrate)*(1-EXP(-Verlustrate*Utilisateur!$B$25))  * EXP(-Verlustrate*(B602-Utilisateur!$B$25)), "")</f>
        <v>4.5087873942925068E-3</v>
      </c>
      <c r="E602">
        <f t="shared" si="94"/>
        <v>4.5087873942925068E-3</v>
      </c>
      <c r="F602">
        <f t="shared" si="86"/>
        <v>1568.2703055938</v>
      </c>
      <c r="G602">
        <f t="shared" si="87"/>
        <v>3136.5406111876</v>
      </c>
      <c r="H602">
        <f t="shared" si="88"/>
        <v>9409.6218335627855</v>
      </c>
      <c r="I602">
        <f t="shared" si="92"/>
        <v>551</v>
      </c>
      <c r="J602">
        <f>IF(B601&lt;Utilisateur!$B$25, C602+C$32/(INTERZONALFLOW)*(1-EXP(-INTERZONALFLOW/NFVOL*B602)),D602)</f>
        <v>4.5087873942925068E-3</v>
      </c>
      <c r="K602">
        <f t="shared" si="89"/>
        <v>1725.2449992407394</v>
      </c>
      <c r="L602">
        <f t="shared" si="90"/>
        <v>3450.4899984814788</v>
      </c>
      <c r="M602">
        <f t="shared" si="91"/>
        <v>10351.469995444424</v>
      </c>
      <c r="N602">
        <f t="shared" si="93"/>
        <v>551</v>
      </c>
    </row>
    <row r="603" spans="2:14" x14ac:dyDescent="0.2">
      <c r="B603">
        <f t="shared" si="85"/>
        <v>552</v>
      </c>
      <c r="C603" t="str">
        <f>IF(B602&lt;Utilisateur!$B$25, Quellstärke/(Volumen*Verlustrate)*(1-EXP(-Verlustrate*B603)),"")</f>
        <v/>
      </c>
      <c r="D603">
        <f>IF(B603&gt;Utilisateur!$B$25, Quellstärke/(Volumen*Verlustrate)*(1-EXP(-Verlustrate*Utilisateur!$B$25))  * EXP(-Verlustrate*(B603-Utilisateur!$B$25)), "")</f>
        <v>4.3879377251964061E-3</v>
      </c>
      <c r="E603">
        <f t="shared" si="94"/>
        <v>4.3879377251964061E-3</v>
      </c>
      <c r="F603">
        <f t="shared" si="86"/>
        <v>1568.2703385033331</v>
      </c>
      <c r="G603">
        <f t="shared" si="87"/>
        <v>3136.5406770066661</v>
      </c>
      <c r="H603">
        <f t="shared" si="88"/>
        <v>9409.6220310199824</v>
      </c>
      <c r="I603">
        <f t="shared" si="92"/>
        <v>552</v>
      </c>
      <c r="J603">
        <f>IF(B602&lt;Utilisateur!$B$25, C603+C$32/(INTERZONALFLOW)*(1-EXP(-INTERZONALFLOW/NFVOL*B603)),D603)</f>
        <v>4.3879377251964061E-3</v>
      </c>
      <c r="K603">
        <f t="shared" si="89"/>
        <v>1725.2450321502724</v>
      </c>
      <c r="L603">
        <f t="shared" si="90"/>
        <v>3450.4900643005449</v>
      </c>
      <c r="M603">
        <f t="shared" si="91"/>
        <v>10351.470192901621</v>
      </c>
      <c r="N603">
        <f t="shared" si="93"/>
        <v>552</v>
      </c>
    </row>
    <row r="604" spans="2:14" x14ac:dyDescent="0.2">
      <c r="B604">
        <f t="shared" si="85"/>
        <v>553</v>
      </c>
      <c r="C604" t="str">
        <f>IF(B603&lt;Utilisateur!$B$25, Quellstärke/(Volumen*Verlustrate)*(1-EXP(-Verlustrate*B604)),"")</f>
        <v/>
      </c>
      <c r="D604">
        <f>IF(B604&gt;Utilisateur!$B$25, Quellstärke/(Volumen*Verlustrate)*(1-EXP(-Verlustrate*Utilisateur!$B$25))  * EXP(-Verlustrate*(B604-Utilisateur!$B$25)), "")</f>
        <v>4.2703272069503006E-3</v>
      </c>
      <c r="E604">
        <f t="shared" si="94"/>
        <v>4.2703272069503006E-3</v>
      </c>
      <c r="F604">
        <f t="shared" si="86"/>
        <v>1568.2703705307872</v>
      </c>
      <c r="G604">
        <f t="shared" si="87"/>
        <v>3136.5407410615744</v>
      </c>
      <c r="H604">
        <f t="shared" si="88"/>
        <v>9409.6222231847059</v>
      </c>
      <c r="I604">
        <f t="shared" si="92"/>
        <v>553</v>
      </c>
      <c r="J604">
        <f>IF(B603&lt;Utilisateur!$B$25, C604+C$32/(INTERZONALFLOW)*(1-EXP(-INTERZONALFLOW/NFVOL*B604)),D604)</f>
        <v>4.2703272069503006E-3</v>
      </c>
      <c r="K604">
        <f t="shared" si="89"/>
        <v>1725.2450641777266</v>
      </c>
      <c r="L604">
        <f t="shared" si="90"/>
        <v>3450.4901283554532</v>
      </c>
      <c r="M604">
        <f t="shared" si="91"/>
        <v>10351.470385066345</v>
      </c>
      <c r="N604">
        <f t="shared" si="93"/>
        <v>553</v>
      </c>
    </row>
    <row r="605" spans="2:14" x14ac:dyDescent="0.2">
      <c r="B605">
        <f t="shared" si="85"/>
        <v>554</v>
      </c>
      <c r="C605" t="str">
        <f>IF(B604&lt;Utilisateur!$B$25, Quellstärke/(Volumen*Verlustrate)*(1-EXP(-Verlustrate*B605)),"")</f>
        <v/>
      </c>
      <c r="D605">
        <f>IF(B605&gt;Utilisateur!$B$25, Quellstärke/(Volumen*Verlustrate)*(1-EXP(-Verlustrate*Utilisateur!$B$25))  * EXP(-Verlustrate*(B605-Utilisateur!$B$25)), "")</f>
        <v>4.1558690201337544E-3</v>
      </c>
      <c r="E605">
        <f t="shared" si="94"/>
        <v>4.1558690201337544E-3</v>
      </c>
      <c r="F605">
        <f t="shared" si="86"/>
        <v>1568.2704016998048</v>
      </c>
      <c r="G605">
        <f t="shared" si="87"/>
        <v>3136.5408033996096</v>
      </c>
      <c r="H605">
        <f t="shared" si="88"/>
        <v>9409.6224101988118</v>
      </c>
      <c r="I605">
        <f t="shared" si="92"/>
        <v>554</v>
      </c>
      <c r="J605">
        <f>IF(B604&lt;Utilisateur!$B$25, C605+C$32/(INTERZONALFLOW)*(1-EXP(-INTERZONALFLOW/NFVOL*B605)),D605)</f>
        <v>4.1558690201337544E-3</v>
      </c>
      <c r="K605">
        <f t="shared" si="89"/>
        <v>1725.2450953467442</v>
      </c>
      <c r="L605">
        <f t="shared" si="90"/>
        <v>3450.4901906934883</v>
      </c>
      <c r="M605">
        <f t="shared" si="91"/>
        <v>10351.47057208045</v>
      </c>
      <c r="N605">
        <f t="shared" si="93"/>
        <v>554</v>
      </c>
    </row>
    <row r="606" spans="2:14" x14ac:dyDescent="0.2">
      <c r="B606">
        <f t="shared" si="85"/>
        <v>555</v>
      </c>
      <c r="C606" t="str">
        <f>IF(B605&lt;Utilisateur!$B$25, Quellstärke/(Volumen*Verlustrate)*(1-EXP(-Verlustrate*B606)),"")</f>
        <v/>
      </c>
      <c r="D606">
        <f>IF(B606&gt;Utilisateur!$B$25, Quellstärke/(Volumen*Verlustrate)*(1-EXP(-Verlustrate*Utilisateur!$B$25))  * EXP(-Verlustrate*(B606-Utilisateur!$B$25)), "")</f>
        <v>4.0444786723596226E-3</v>
      </c>
      <c r="E606">
        <f t="shared" si="94"/>
        <v>4.0444786723596226E-3</v>
      </c>
      <c r="F606">
        <f t="shared" si="86"/>
        <v>1568.2704320333949</v>
      </c>
      <c r="G606">
        <f t="shared" si="87"/>
        <v>3136.5408640667897</v>
      </c>
      <c r="H606">
        <f t="shared" si="88"/>
        <v>9409.6225922003523</v>
      </c>
      <c r="I606">
        <f t="shared" si="92"/>
        <v>555</v>
      </c>
      <c r="J606">
        <f>IF(B605&lt;Utilisateur!$B$25, C606+C$32/(INTERZONALFLOW)*(1-EXP(-INTERZONALFLOW/NFVOL*B606)),D606)</f>
        <v>4.0444786723596226E-3</v>
      </c>
      <c r="K606">
        <f t="shared" si="89"/>
        <v>1725.2451256803342</v>
      </c>
      <c r="L606">
        <f t="shared" si="90"/>
        <v>3450.4902513606685</v>
      </c>
      <c r="M606">
        <f t="shared" si="91"/>
        <v>10351.470754081991</v>
      </c>
      <c r="N606">
        <f t="shared" si="93"/>
        <v>555</v>
      </c>
    </row>
    <row r="607" spans="2:14" x14ac:dyDescent="0.2">
      <c r="B607">
        <f t="shared" si="85"/>
        <v>556</v>
      </c>
      <c r="C607" t="str">
        <f>IF(B606&lt;Utilisateur!$B$25, Quellstärke/(Volumen*Verlustrate)*(1-EXP(-Verlustrate*B607)),"")</f>
        <v/>
      </c>
      <c r="D607">
        <f>IF(B607&gt;Utilisateur!$B$25, Quellstärke/(Volumen*Verlustrate)*(1-EXP(-Verlustrate*Utilisateur!$B$25))  * EXP(-Verlustrate*(B607-Utilisateur!$B$25)), "")</f>
        <v>3.9360739359021847E-3</v>
      </c>
      <c r="E607">
        <f t="shared" si="94"/>
        <v>3.9360739359021847E-3</v>
      </c>
      <c r="F607">
        <f t="shared" si="86"/>
        <v>1568.2704615539494</v>
      </c>
      <c r="G607">
        <f t="shared" si="87"/>
        <v>3136.5409231078988</v>
      </c>
      <c r="H607">
        <f t="shared" si="88"/>
        <v>9409.6227693236797</v>
      </c>
      <c r="I607">
        <f t="shared" si="92"/>
        <v>556</v>
      </c>
      <c r="J607">
        <f>IF(B606&lt;Utilisateur!$B$25, C607+C$32/(INTERZONALFLOW)*(1-EXP(-INTERZONALFLOW/NFVOL*B607)),D607)</f>
        <v>3.9360739359021847E-3</v>
      </c>
      <c r="K607">
        <f t="shared" si="89"/>
        <v>1725.2451552008888</v>
      </c>
      <c r="L607">
        <f t="shared" si="90"/>
        <v>3450.4903104017776</v>
      </c>
      <c r="M607">
        <f t="shared" si="91"/>
        <v>10351.470931205318</v>
      </c>
      <c r="N607">
        <f t="shared" si="93"/>
        <v>556</v>
      </c>
    </row>
    <row r="608" spans="2:14" x14ac:dyDescent="0.2">
      <c r="B608">
        <f t="shared" si="85"/>
        <v>557</v>
      </c>
      <c r="C608" t="str">
        <f>IF(B607&lt;Utilisateur!$B$25, Quellstärke/(Volumen*Verlustrate)*(1-EXP(-Verlustrate*B608)),"")</f>
        <v/>
      </c>
      <c r="D608">
        <f>IF(B608&gt;Utilisateur!$B$25, Quellstärke/(Volumen*Verlustrate)*(1-EXP(-Verlustrate*Utilisateur!$B$25))  * EXP(-Verlustrate*(B608-Utilisateur!$B$25)), "")</f>
        <v>3.830574786997166E-3</v>
      </c>
      <c r="E608">
        <f t="shared" si="94"/>
        <v>3.830574786997166E-3</v>
      </c>
      <c r="F608">
        <f t="shared" si="86"/>
        <v>1568.2704902832604</v>
      </c>
      <c r="G608">
        <f t="shared" si="87"/>
        <v>3136.5409805665208</v>
      </c>
      <c r="H608">
        <f t="shared" si="88"/>
        <v>9409.6229416995448</v>
      </c>
      <c r="I608">
        <f t="shared" si="92"/>
        <v>557</v>
      </c>
      <c r="J608">
        <f>IF(B607&lt;Utilisateur!$B$25, C608+C$32/(INTERZONALFLOW)*(1-EXP(-INTERZONALFLOW/NFVOL*B608)),D608)</f>
        <v>3.830574786997166E-3</v>
      </c>
      <c r="K608">
        <f t="shared" si="89"/>
        <v>1725.2451839301998</v>
      </c>
      <c r="L608">
        <f t="shared" si="90"/>
        <v>3450.4903678603996</v>
      </c>
      <c r="M608">
        <f t="shared" si="91"/>
        <v>10351.471103581183</v>
      </c>
      <c r="N608">
        <f t="shared" si="93"/>
        <v>557</v>
      </c>
    </row>
    <row r="609" spans="2:14" x14ac:dyDescent="0.2">
      <c r="B609">
        <f t="shared" si="85"/>
        <v>558</v>
      </c>
      <c r="C609" t="str">
        <f>IF(B608&lt;Utilisateur!$B$25, Quellstärke/(Volumen*Verlustrate)*(1-EXP(-Verlustrate*B609)),"")</f>
        <v/>
      </c>
      <c r="D609">
        <f>IF(B609&gt;Utilisateur!$B$25, Quellstärke/(Volumen*Verlustrate)*(1-EXP(-Verlustrate*Utilisateur!$B$25))  * EXP(-Verlustrate*(B609-Utilisateur!$B$25)), "")</f>
        <v>3.7279033467685872E-3</v>
      </c>
      <c r="E609">
        <f t="shared" si="94"/>
        <v>3.7279033467685872E-3</v>
      </c>
      <c r="F609">
        <f t="shared" si="86"/>
        <v>1568.2705182425354</v>
      </c>
      <c r="G609">
        <f t="shared" si="87"/>
        <v>3136.5410364850709</v>
      </c>
      <c r="H609">
        <f t="shared" si="88"/>
        <v>9409.6231094551949</v>
      </c>
      <c r="I609">
        <f t="shared" si="92"/>
        <v>558</v>
      </c>
      <c r="J609">
        <f>IF(B608&lt;Utilisateur!$B$25, C609+C$32/(INTERZONALFLOW)*(1-EXP(-INTERZONALFLOW/NFVOL*B609)),D609)</f>
        <v>3.7279033467685872E-3</v>
      </c>
      <c r="K609">
        <f t="shared" si="89"/>
        <v>1725.2452118894748</v>
      </c>
      <c r="L609">
        <f t="shared" si="90"/>
        <v>3450.4904237789497</v>
      </c>
      <c r="M609">
        <f t="shared" si="91"/>
        <v>10351.471271336834</v>
      </c>
      <c r="N609">
        <f t="shared" si="93"/>
        <v>558</v>
      </c>
    </row>
    <row r="610" spans="2:14" x14ac:dyDescent="0.2">
      <c r="B610">
        <f t="shared" si="85"/>
        <v>559</v>
      </c>
      <c r="C610" t="str">
        <f>IF(B609&lt;Utilisateur!$B$25, Quellstärke/(Volumen*Verlustrate)*(1-EXP(-Verlustrate*B610)),"")</f>
        <v/>
      </c>
      <c r="D610">
        <f>IF(B610&gt;Utilisateur!$B$25, Quellstärke/(Volumen*Verlustrate)*(1-EXP(-Verlustrate*Utilisateur!$B$25))  * EXP(-Verlustrate*(B610-Utilisateur!$B$25)), "")</f>
        <v>3.6279838237390709E-3</v>
      </c>
      <c r="E610">
        <f t="shared" si="94"/>
        <v>3.6279838237390709E-3</v>
      </c>
      <c r="F610">
        <f t="shared" si="86"/>
        <v>1568.2705454524141</v>
      </c>
      <c r="G610">
        <f t="shared" si="87"/>
        <v>3136.5410909048283</v>
      </c>
      <c r="H610">
        <f t="shared" si="88"/>
        <v>9409.623272714467</v>
      </c>
      <c r="I610">
        <f t="shared" si="92"/>
        <v>559</v>
      </c>
      <c r="J610">
        <f>IF(B609&lt;Utilisateur!$B$25, C610+C$32/(INTERZONALFLOW)*(1-EXP(-INTERZONALFLOW/NFVOL*B610)),D610)</f>
        <v>3.6279838237390709E-3</v>
      </c>
      <c r="K610">
        <f t="shared" si="89"/>
        <v>1725.2452390993535</v>
      </c>
      <c r="L610">
        <f t="shared" si="90"/>
        <v>3450.490478198707</v>
      </c>
      <c r="M610">
        <f t="shared" si="91"/>
        <v>10351.471434596106</v>
      </c>
      <c r="N610">
        <f t="shared" si="93"/>
        <v>559</v>
      </c>
    </row>
    <row r="611" spans="2:14" x14ac:dyDescent="0.2">
      <c r="B611">
        <f t="shared" si="85"/>
        <v>560</v>
      </c>
      <c r="C611" t="str">
        <f>IF(B610&lt;Utilisateur!$B$25, Quellstärke/(Volumen*Verlustrate)*(1-EXP(-Verlustrate*B611)),"")</f>
        <v/>
      </c>
      <c r="D611">
        <f>IF(B611&gt;Utilisateur!$B$25, Quellstärke/(Volumen*Verlustrate)*(1-EXP(-Verlustrate*Utilisateur!$B$25))  * EXP(-Verlustrate*(B611-Utilisateur!$B$25)), "")</f>
        <v>3.5307424578809518E-3</v>
      </c>
      <c r="E611">
        <f t="shared" si="94"/>
        <v>3.5307424578809518E-3</v>
      </c>
      <c r="F611">
        <f t="shared" si="86"/>
        <v>1568.2705719329826</v>
      </c>
      <c r="G611">
        <f t="shared" si="87"/>
        <v>3136.5411438659653</v>
      </c>
      <c r="H611">
        <f t="shared" si="88"/>
        <v>9409.6234315978782</v>
      </c>
      <c r="I611">
        <f t="shared" si="92"/>
        <v>560</v>
      </c>
      <c r="J611">
        <f>IF(B610&lt;Utilisateur!$B$25, C611+C$32/(INTERZONALFLOW)*(1-EXP(-INTERZONALFLOW/NFVOL*B611)),D611)</f>
        <v>3.5307424578809518E-3</v>
      </c>
      <c r="K611">
        <f t="shared" si="89"/>
        <v>1725.245265579922</v>
      </c>
      <c r="L611">
        <f t="shared" si="90"/>
        <v>3450.4905311598441</v>
      </c>
      <c r="M611">
        <f t="shared" si="91"/>
        <v>10351.471593479517</v>
      </c>
      <c r="N611">
        <f t="shared" si="93"/>
        <v>560</v>
      </c>
    </row>
    <row r="612" spans="2:14" x14ac:dyDescent="0.2">
      <c r="B612">
        <f t="shared" si="85"/>
        <v>561</v>
      </c>
      <c r="C612" t="str">
        <f>IF(B611&lt;Utilisateur!$B$25, Quellstärke/(Volumen*Verlustrate)*(1-EXP(-Verlustrate*B612)),"")</f>
        <v/>
      </c>
      <c r="D612">
        <f>IF(B612&gt;Utilisateur!$B$25, Quellstärke/(Volumen*Verlustrate)*(1-EXP(-Verlustrate*Utilisateur!$B$25))  * EXP(-Verlustrate*(B612-Utilisateur!$B$25)), "")</f>
        <v>3.4361074661670896E-3</v>
      </c>
      <c r="E612">
        <f t="shared" si="94"/>
        <v>3.4361074661670896E-3</v>
      </c>
      <c r="F612">
        <f t="shared" si="86"/>
        <v>1568.2705977037886</v>
      </c>
      <c r="G612">
        <f t="shared" si="87"/>
        <v>3136.5411954075771</v>
      </c>
      <c r="H612">
        <f t="shared" si="88"/>
        <v>9409.6235862227149</v>
      </c>
      <c r="I612">
        <f t="shared" si="92"/>
        <v>561</v>
      </c>
      <c r="J612">
        <f>IF(B611&lt;Utilisateur!$B$25, C612+C$32/(INTERZONALFLOW)*(1-EXP(-INTERZONALFLOW/NFVOL*B612)),D612)</f>
        <v>3.4361074661670896E-3</v>
      </c>
      <c r="K612">
        <f t="shared" si="89"/>
        <v>1725.2452913507279</v>
      </c>
      <c r="L612">
        <f t="shared" si="90"/>
        <v>3450.4905827014559</v>
      </c>
      <c r="M612">
        <f t="shared" si="91"/>
        <v>10351.471748104354</v>
      </c>
      <c r="N612">
        <f t="shared" si="93"/>
        <v>561</v>
      </c>
    </row>
    <row r="613" spans="2:14" x14ac:dyDescent="0.2">
      <c r="B613">
        <f t="shared" si="85"/>
        <v>562</v>
      </c>
      <c r="C613" t="str">
        <f>IF(B612&lt;Utilisateur!$B$25, Quellstärke/(Volumen*Verlustrate)*(1-EXP(-Verlustrate*B613)),"")</f>
        <v/>
      </c>
      <c r="D613">
        <f>IF(B613&gt;Utilisateur!$B$25, Quellstärke/(Volumen*Verlustrate)*(1-EXP(-Verlustrate*Utilisateur!$B$25))  * EXP(-Verlustrate*(B613-Utilisateur!$B$25)), "")</f>
        <v>3.3440089895809938E-3</v>
      </c>
      <c r="E613">
        <f t="shared" si="94"/>
        <v>3.3440089895809938E-3</v>
      </c>
      <c r="F613">
        <f t="shared" si="86"/>
        <v>1568.270622783856</v>
      </c>
      <c r="G613">
        <f t="shared" si="87"/>
        <v>3136.5412455677119</v>
      </c>
      <c r="H613">
        <f t="shared" si="88"/>
        <v>9409.623736703119</v>
      </c>
      <c r="I613">
        <f t="shared" si="92"/>
        <v>562</v>
      </c>
      <c r="J613">
        <f>IF(B612&lt;Utilisateur!$B$25, C613+C$32/(INTERZONALFLOW)*(1-EXP(-INTERZONALFLOW/NFVOL*B613)),D613)</f>
        <v>3.3440089895809938E-3</v>
      </c>
      <c r="K613">
        <f t="shared" si="89"/>
        <v>1725.2453164307954</v>
      </c>
      <c r="L613">
        <f t="shared" si="90"/>
        <v>3450.4906328615907</v>
      </c>
      <c r="M613">
        <f t="shared" si="91"/>
        <v>10351.471898584758</v>
      </c>
      <c r="N613">
        <f t="shared" si="93"/>
        <v>562</v>
      </c>
    </row>
    <row r="614" spans="2:14" x14ac:dyDescent="0.2">
      <c r="B614">
        <f t="shared" si="85"/>
        <v>563</v>
      </c>
      <c r="C614" t="str">
        <f>IF(B613&lt;Utilisateur!$B$25, Quellstärke/(Volumen*Verlustrate)*(1-EXP(-Verlustrate*B614)),"")</f>
        <v/>
      </c>
      <c r="D614">
        <f>IF(B614&gt;Utilisateur!$B$25, Quellstärke/(Volumen*Verlustrate)*(1-EXP(-Verlustrate*Utilisateur!$B$25))  * EXP(-Verlustrate*(B614-Utilisateur!$B$25)), "")</f>
        <v>3.2543790415473419E-3</v>
      </c>
      <c r="E614">
        <f t="shared" si="94"/>
        <v>3.2543790415473419E-3</v>
      </c>
      <c r="F614">
        <f t="shared" si="86"/>
        <v>1568.2706471916988</v>
      </c>
      <c r="G614">
        <f t="shared" si="87"/>
        <v>3136.5412943833976</v>
      </c>
      <c r="H614">
        <f t="shared" si="88"/>
        <v>9409.623883150176</v>
      </c>
      <c r="I614">
        <f t="shared" si="92"/>
        <v>563</v>
      </c>
      <c r="J614">
        <f>IF(B613&lt;Utilisateur!$B$25, C614+C$32/(INTERZONALFLOW)*(1-EXP(-INTERZONALFLOW/NFVOL*B614)),D614)</f>
        <v>3.2543790415473419E-3</v>
      </c>
      <c r="K614">
        <f t="shared" si="89"/>
        <v>1725.2453408386382</v>
      </c>
      <c r="L614">
        <f t="shared" si="90"/>
        <v>3450.4906816772764</v>
      </c>
      <c r="M614">
        <f t="shared" si="91"/>
        <v>10351.472045031815</v>
      </c>
      <c r="N614">
        <f t="shared" si="93"/>
        <v>563</v>
      </c>
    </row>
    <row r="615" spans="2:14" x14ac:dyDescent="0.2">
      <c r="B615">
        <f t="shared" si="85"/>
        <v>564</v>
      </c>
      <c r="C615" t="str">
        <f>IF(B614&lt;Utilisateur!$B$25, Quellstärke/(Volumen*Verlustrate)*(1-EXP(-Verlustrate*B615)),"")</f>
        <v/>
      </c>
      <c r="D615">
        <f>IF(B615&gt;Utilisateur!$B$25, Quellstärke/(Volumen*Verlustrate)*(1-EXP(-Verlustrate*Utilisateur!$B$25))  * EXP(-Verlustrate*(B615-Utilisateur!$B$25)), "")</f>
        <v>3.1671514577446248E-3</v>
      </c>
      <c r="E615">
        <f t="shared" si="94"/>
        <v>3.1671514577446248E-3</v>
      </c>
      <c r="F615">
        <f t="shared" si="86"/>
        <v>1568.2706709453348</v>
      </c>
      <c r="G615">
        <f t="shared" si="87"/>
        <v>3136.5413418906696</v>
      </c>
      <c r="H615">
        <f t="shared" si="88"/>
        <v>9409.6240256719921</v>
      </c>
      <c r="I615">
        <f t="shared" si="92"/>
        <v>564</v>
      </c>
      <c r="J615">
        <f>IF(B614&lt;Utilisateur!$B$25, C615+C$32/(INTERZONALFLOW)*(1-EXP(-INTERZONALFLOW/NFVOL*B615)),D615)</f>
        <v>3.1671514577446248E-3</v>
      </c>
      <c r="K615">
        <f t="shared" si="89"/>
        <v>1725.2453645922742</v>
      </c>
      <c r="L615">
        <f t="shared" si="90"/>
        <v>3450.4907291845484</v>
      </c>
      <c r="M615">
        <f t="shared" si="91"/>
        <v>10351.472187553631</v>
      </c>
      <c r="N615">
        <f t="shared" si="93"/>
        <v>564</v>
      </c>
    </row>
    <row r="616" spans="2:14" x14ac:dyDescent="0.2">
      <c r="B616">
        <f t="shared" si="85"/>
        <v>565</v>
      </c>
      <c r="C616" t="str">
        <f>IF(B615&lt;Utilisateur!$B$25, Quellstärke/(Volumen*Verlustrate)*(1-EXP(-Verlustrate*B616)),"")</f>
        <v/>
      </c>
      <c r="D616">
        <f>IF(B616&gt;Utilisateur!$B$25, Quellstärke/(Volumen*Verlustrate)*(1-EXP(-Verlustrate*Utilisateur!$B$25))  * EXP(-Verlustrate*(B616-Utilisateur!$B$25)), "")</f>
        <v>3.0822618472630676E-3</v>
      </c>
      <c r="E616">
        <f t="shared" si="94"/>
        <v>3.0822618472630676E-3</v>
      </c>
      <c r="F616">
        <f t="shared" si="86"/>
        <v>1568.2706940622986</v>
      </c>
      <c r="G616">
        <f t="shared" si="87"/>
        <v>3136.5413881245972</v>
      </c>
      <c r="H616">
        <f t="shared" si="88"/>
        <v>9409.6241643737758</v>
      </c>
      <c r="I616">
        <f t="shared" si="92"/>
        <v>565</v>
      </c>
      <c r="J616">
        <f>IF(B615&lt;Utilisateur!$B$25, C616+C$32/(INTERZONALFLOW)*(1-EXP(-INTERZONALFLOW/NFVOL*B616)),D616)</f>
        <v>3.0822618472630676E-3</v>
      </c>
      <c r="K616">
        <f t="shared" si="89"/>
        <v>1725.245387709238</v>
      </c>
      <c r="L616">
        <f t="shared" si="90"/>
        <v>3450.490775418476</v>
      </c>
      <c r="M616">
        <f t="shared" si="91"/>
        <v>10351.472326255414</v>
      </c>
      <c r="N616">
        <f t="shared" si="93"/>
        <v>565</v>
      </c>
    </row>
    <row r="617" spans="2:14" x14ac:dyDescent="0.2">
      <c r="B617">
        <f t="shared" si="85"/>
        <v>566</v>
      </c>
      <c r="C617" t="str">
        <f>IF(B616&lt;Utilisateur!$B$25, Quellstärke/(Volumen*Verlustrate)*(1-EXP(-Verlustrate*B617)),"")</f>
        <v/>
      </c>
      <c r="D617">
        <f>IF(B617&gt;Utilisateur!$B$25, Quellstärke/(Volumen*Verlustrate)*(1-EXP(-Verlustrate*Utilisateur!$B$25))  * EXP(-Verlustrate*(B617-Utilisateur!$B$25)), "")</f>
        <v>2.9996475450715745E-3</v>
      </c>
      <c r="E617">
        <f t="shared" si="94"/>
        <v>2.9996475450715745E-3</v>
      </c>
      <c r="F617">
        <f t="shared" si="86"/>
        <v>1568.2707165596553</v>
      </c>
      <c r="G617">
        <f t="shared" si="87"/>
        <v>3136.5414331193106</v>
      </c>
      <c r="H617">
        <f t="shared" si="88"/>
        <v>9409.6242993579144</v>
      </c>
      <c r="I617">
        <f t="shared" si="92"/>
        <v>566</v>
      </c>
      <c r="J617">
        <f>IF(B616&lt;Utilisateur!$B$25, C617+C$32/(INTERZONALFLOW)*(1-EXP(-INTERZONALFLOW/NFVOL*B617)),D617)</f>
        <v>2.9996475450715745E-3</v>
      </c>
      <c r="K617">
        <f t="shared" si="89"/>
        <v>1725.2454102065947</v>
      </c>
      <c r="L617">
        <f t="shared" si="90"/>
        <v>3450.4908204131893</v>
      </c>
      <c r="M617">
        <f t="shared" si="91"/>
        <v>10351.472461239553</v>
      </c>
      <c r="N617">
        <f t="shared" si="93"/>
        <v>566</v>
      </c>
    </row>
    <row r="618" spans="2:14" x14ac:dyDescent="0.2">
      <c r="B618">
        <f t="shared" si="85"/>
        <v>567</v>
      </c>
      <c r="C618" t="str">
        <f>IF(B617&lt;Utilisateur!$B$25, Quellstärke/(Volumen*Verlustrate)*(1-EXP(-Verlustrate*B618)),"")</f>
        <v/>
      </c>
      <c r="D618">
        <f>IF(B618&gt;Utilisateur!$B$25, Quellstärke/(Volumen*Verlustrate)*(1-EXP(-Verlustrate*Utilisateur!$B$25))  * EXP(-Verlustrate*(B618-Utilisateur!$B$25)), "")</f>
        <v>2.9192475657588016E-3</v>
      </c>
      <c r="E618">
        <f t="shared" si="94"/>
        <v>2.9192475657588016E-3</v>
      </c>
      <c r="F618">
        <f t="shared" si="86"/>
        <v>1568.270738454012</v>
      </c>
      <c r="G618">
        <f t="shared" si="87"/>
        <v>3136.5414769080239</v>
      </c>
      <c r="H618">
        <f t="shared" si="88"/>
        <v>9409.624430724054</v>
      </c>
      <c r="I618">
        <f t="shared" si="92"/>
        <v>567</v>
      </c>
      <c r="J618">
        <f>IF(B617&lt;Utilisateur!$B$25, C618+C$32/(INTERZONALFLOW)*(1-EXP(-INTERZONALFLOW/NFVOL*B618)),D618)</f>
        <v>2.9192475657588016E-3</v>
      </c>
      <c r="K618">
        <f t="shared" si="89"/>
        <v>1725.2454321009513</v>
      </c>
      <c r="L618">
        <f t="shared" si="90"/>
        <v>3450.4908642019027</v>
      </c>
      <c r="M618">
        <f t="shared" si="91"/>
        <v>10351.472592605693</v>
      </c>
      <c r="N618">
        <f t="shared" si="93"/>
        <v>567</v>
      </c>
    </row>
    <row r="619" spans="2:14" x14ac:dyDescent="0.2">
      <c r="B619">
        <f t="shared" si="85"/>
        <v>568</v>
      </c>
      <c r="C619" t="str">
        <f>IF(B618&lt;Utilisateur!$B$25, Quellstärke/(Volumen*Verlustrate)*(1-EXP(-Verlustrate*B619)),"")</f>
        <v/>
      </c>
      <c r="D619">
        <f>IF(B619&gt;Utilisateur!$B$25, Quellstärke/(Volumen*Verlustrate)*(1-EXP(-Verlustrate*Utilisateur!$B$25))  * EXP(-Verlustrate*(B619-Utilisateur!$B$25)), "")</f>
        <v>2.8410025585140306E-3</v>
      </c>
      <c r="E619">
        <f t="shared" si="94"/>
        <v>2.8410025585140306E-3</v>
      </c>
      <c r="F619">
        <f t="shared" si="86"/>
        <v>1568.2707597615311</v>
      </c>
      <c r="G619">
        <f t="shared" si="87"/>
        <v>3136.5415195230621</v>
      </c>
      <c r="H619">
        <f t="shared" si="88"/>
        <v>9409.6245585691686</v>
      </c>
      <c r="I619">
        <f t="shared" si="92"/>
        <v>568</v>
      </c>
      <c r="J619">
        <f>IF(B618&lt;Utilisateur!$B$25, C619+C$32/(INTERZONALFLOW)*(1-EXP(-INTERZONALFLOW/NFVOL*B619)),D619)</f>
        <v>2.8410025585140306E-3</v>
      </c>
      <c r="K619">
        <f t="shared" si="89"/>
        <v>1725.2454534084704</v>
      </c>
      <c r="L619">
        <f t="shared" si="90"/>
        <v>3450.4909068169409</v>
      </c>
      <c r="M619">
        <f t="shared" si="91"/>
        <v>10351.472720450807</v>
      </c>
      <c r="N619">
        <f t="shared" si="93"/>
        <v>568</v>
      </c>
    </row>
    <row r="620" spans="2:14" x14ac:dyDescent="0.2">
      <c r="B620">
        <f t="shared" si="85"/>
        <v>569</v>
      </c>
      <c r="C620" t="str">
        <f>IF(B619&lt;Utilisateur!$B$25, Quellstärke/(Volumen*Verlustrate)*(1-EXP(-Verlustrate*B620)),"")</f>
        <v/>
      </c>
      <c r="D620">
        <f>IF(B620&gt;Utilisateur!$B$25, Quellstärke/(Volumen*Verlustrate)*(1-EXP(-Verlustrate*Utilisateur!$B$25))  * EXP(-Verlustrate*(B620-Utilisateur!$B$25)), "")</f>
        <v>2.7648547633147744E-3</v>
      </c>
      <c r="E620">
        <f t="shared" si="94"/>
        <v>2.7648547633147744E-3</v>
      </c>
      <c r="F620">
        <f t="shared" si="86"/>
        <v>1568.2707804979418</v>
      </c>
      <c r="G620">
        <f t="shared" si="87"/>
        <v>3136.5415609958836</v>
      </c>
      <c r="H620">
        <f t="shared" si="88"/>
        <v>9409.6246829876327</v>
      </c>
      <c r="I620">
        <f t="shared" si="92"/>
        <v>569</v>
      </c>
      <c r="J620">
        <f>IF(B619&lt;Utilisateur!$B$25, C620+C$32/(INTERZONALFLOW)*(1-EXP(-INTERZONALFLOW/NFVOL*B620)),D620)</f>
        <v>2.7648547633147744E-3</v>
      </c>
      <c r="K620">
        <f t="shared" si="89"/>
        <v>1725.2454741448812</v>
      </c>
      <c r="L620">
        <f t="shared" si="90"/>
        <v>3450.4909482897624</v>
      </c>
      <c r="M620">
        <f t="shared" si="91"/>
        <v>10351.472844869271</v>
      </c>
      <c r="N620">
        <f t="shared" si="93"/>
        <v>569</v>
      </c>
    </row>
    <row r="621" spans="2:14" x14ac:dyDescent="0.2">
      <c r="B621">
        <f t="shared" si="85"/>
        <v>570</v>
      </c>
      <c r="C621" t="str">
        <f>IF(B620&lt;Utilisateur!$B$25, Quellstärke/(Volumen*Verlustrate)*(1-EXP(-Verlustrate*B621)),"")</f>
        <v/>
      </c>
      <c r="D621">
        <f>IF(B621&gt;Utilisateur!$B$25, Quellstärke/(Volumen*Verlustrate)*(1-EXP(-Verlustrate*Utilisateur!$B$25))  * EXP(-Verlustrate*(B621-Utilisateur!$B$25)), "")</f>
        <v>2.6907479682886149E-3</v>
      </c>
      <c r="E621">
        <f t="shared" si="94"/>
        <v>2.6907479682886149E-3</v>
      </c>
      <c r="F621">
        <f t="shared" si="86"/>
        <v>1568.2708006785515</v>
      </c>
      <c r="G621">
        <f t="shared" si="87"/>
        <v>3136.541601357103</v>
      </c>
      <c r="H621">
        <f t="shared" si="88"/>
        <v>9409.6248040712908</v>
      </c>
      <c r="I621">
        <f t="shared" si="92"/>
        <v>570</v>
      </c>
      <c r="J621">
        <f>IF(B620&lt;Utilisateur!$B$25, C621+C$32/(INTERZONALFLOW)*(1-EXP(-INTERZONALFLOW/NFVOL*B621)),D621)</f>
        <v>2.6907479682886149E-3</v>
      </c>
      <c r="K621">
        <f t="shared" si="89"/>
        <v>1725.2454943254909</v>
      </c>
      <c r="L621">
        <f t="shared" si="90"/>
        <v>3450.4909886509818</v>
      </c>
      <c r="M621">
        <f t="shared" si="91"/>
        <v>10351.472965952929</v>
      </c>
      <c r="N621">
        <f t="shared" si="93"/>
        <v>570</v>
      </c>
    </row>
    <row r="622" spans="2:14" x14ac:dyDescent="0.2">
      <c r="B622">
        <f t="shared" si="85"/>
        <v>571</v>
      </c>
      <c r="C622" t="str">
        <f>IF(B621&lt;Utilisateur!$B$25, Quellstärke/(Volumen*Verlustrate)*(1-EXP(-Verlustrate*B622)),"")</f>
        <v/>
      </c>
      <c r="D622">
        <f>IF(B622&gt;Utilisateur!$B$25, Quellstärke/(Volumen*Verlustrate)*(1-EXP(-Verlustrate*Utilisateur!$B$25))  * EXP(-Verlustrate*(B622-Utilisateur!$B$25)), "")</f>
        <v>2.618627468217955E-3</v>
      </c>
      <c r="E622">
        <f t="shared" si="94"/>
        <v>2.618627468217955E-3</v>
      </c>
      <c r="F622">
        <f t="shared" si="86"/>
        <v>1568.2708203182576</v>
      </c>
      <c r="G622">
        <f t="shared" si="87"/>
        <v>3136.5416406365152</v>
      </c>
      <c r="H622">
        <f t="shared" si="88"/>
        <v>9409.6249219095262</v>
      </c>
      <c r="I622">
        <f t="shared" si="92"/>
        <v>571</v>
      </c>
      <c r="J622">
        <f>IF(B621&lt;Utilisateur!$B$25, C622+C$32/(INTERZONALFLOW)*(1-EXP(-INTERZONALFLOW/NFVOL*B622)),D622)</f>
        <v>2.618627468217955E-3</v>
      </c>
      <c r="K622">
        <f t="shared" si="89"/>
        <v>1725.245513965197</v>
      </c>
      <c r="L622">
        <f t="shared" si="90"/>
        <v>3450.491027930394</v>
      </c>
      <c r="M622">
        <f t="shared" si="91"/>
        <v>10351.473083791165</v>
      </c>
      <c r="N622">
        <f t="shared" si="93"/>
        <v>571</v>
      </c>
    </row>
    <row r="623" spans="2:14" x14ac:dyDescent="0.2">
      <c r="B623">
        <f t="shared" si="85"/>
        <v>572</v>
      </c>
      <c r="C623" t="str">
        <f>IF(B622&lt;Utilisateur!$B$25, Quellstärke/(Volumen*Verlustrate)*(1-EXP(-Verlustrate*B623)),"")</f>
        <v/>
      </c>
      <c r="D623">
        <f>IF(B623&gt;Utilisateur!$B$25, Quellstärke/(Volumen*Verlustrate)*(1-EXP(-Verlustrate*Utilisateur!$B$25))  * EXP(-Verlustrate*(B623-Utilisateur!$B$25)), "")</f>
        <v>2.548440024156899E-3</v>
      </c>
      <c r="E623">
        <f t="shared" si="94"/>
        <v>2.548440024156899E-3</v>
      </c>
      <c r="F623">
        <f t="shared" si="86"/>
        <v>1568.2708394315578</v>
      </c>
      <c r="G623">
        <f t="shared" si="87"/>
        <v>3136.5416788631155</v>
      </c>
      <c r="H623">
        <f t="shared" si="88"/>
        <v>9409.6250365893266</v>
      </c>
      <c r="I623">
        <f t="shared" si="92"/>
        <v>572</v>
      </c>
      <c r="J623">
        <f>IF(B622&lt;Utilisateur!$B$25, C623+C$32/(INTERZONALFLOW)*(1-EXP(-INTERZONALFLOW/NFVOL*B623)),D623)</f>
        <v>2.548440024156899E-3</v>
      </c>
      <c r="K623">
        <f t="shared" si="89"/>
        <v>1725.2455330784971</v>
      </c>
      <c r="L623">
        <f t="shared" si="90"/>
        <v>3450.4910661569943</v>
      </c>
      <c r="M623">
        <f t="shared" si="91"/>
        <v>10351.473198470965</v>
      </c>
      <c r="N623">
        <f t="shared" si="93"/>
        <v>572</v>
      </c>
    </row>
    <row r="624" spans="2:14" x14ac:dyDescent="0.2">
      <c r="B624">
        <f t="shared" si="85"/>
        <v>573</v>
      </c>
      <c r="C624" t="str">
        <f>IF(B623&lt;Utilisateur!$B$25, Quellstärke/(Volumen*Verlustrate)*(1-EXP(-Verlustrate*B624)),"")</f>
        <v/>
      </c>
      <c r="D624">
        <f>IF(B624&gt;Utilisateur!$B$25, Quellstärke/(Volumen*Verlustrate)*(1-EXP(-Verlustrate*Utilisateur!$B$25))  * EXP(-Verlustrate*(B624-Utilisateur!$B$25)), "")</f>
        <v>2.4801338241305952E-3</v>
      </c>
      <c r="E624">
        <f t="shared" si="94"/>
        <v>2.4801338241305952E-3</v>
      </c>
      <c r="F624">
        <f t="shared" si="86"/>
        <v>1568.2708580325614</v>
      </c>
      <c r="G624">
        <f t="shared" si="87"/>
        <v>3136.5417160651227</v>
      </c>
      <c r="H624">
        <f t="shared" si="88"/>
        <v>9409.6251481953495</v>
      </c>
      <c r="I624">
        <f t="shared" si="92"/>
        <v>573</v>
      </c>
      <c r="J624">
        <f>IF(B623&lt;Utilisateur!$B$25, C624+C$32/(INTERZONALFLOW)*(1-EXP(-INTERZONALFLOW/NFVOL*B624)),D624)</f>
        <v>2.4801338241305952E-3</v>
      </c>
      <c r="K624">
        <f t="shared" si="89"/>
        <v>1725.2455516795007</v>
      </c>
      <c r="L624">
        <f t="shared" si="90"/>
        <v>3450.4911033590015</v>
      </c>
      <c r="M624">
        <f t="shared" si="91"/>
        <v>10351.473310076988</v>
      </c>
      <c r="N624">
        <f t="shared" si="93"/>
        <v>573</v>
      </c>
    </row>
    <row r="625" spans="2:14" x14ac:dyDescent="0.2">
      <c r="B625">
        <f t="shared" si="85"/>
        <v>574</v>
      </c>
      <c r="C625" t="str">
        <f>IF(B624&lt;Utilisateur!$B$25, Quellstärke/(Volumen*Verlustrate)*(1-EXP(-Verlustrate*B625)),"")</f>
        <v/>
      </c>
      <c r="D625">
        <f>IF(B625&gt;Utilisateur!$B$25, Quellstärke/(Volumen*Verlustrate)*(1-EXP(-Verlustrate*Utilisateur!$B$25))  * EXP(-Verlustrate*(B625-Utilisateur!$B$25)), "")</f>
        <v>2.4136584448879151E-3</v>
      </c>
      <c r="E625">
        <f t="shared" si="94"/>
        <v>2.4136584448879151E-3</v>
      </c>
      <c r="F625">
        <f t="shared" si="86"/>
        <v>1568.2708761349998</v>
      </c>
      <c r="G625">
        <f t="shared" si="87"/>
        <v>3136.5417522699995</v>
      </c>
      <c r="H625">
        <f t="shared" si="88"/>
        <v>9409.625256809979</v>
      </c>
      <c r="I625">
        <f t="shared" si="92"/>
        <v>574</v>
      </c>
      <c r="J625">
        <f>IF(B624&lt;Utilisateur!$B$25, C625+C$32/(INTERZONALFLOW)*(1-EXP(-INTERZONALFLOW/NFVOL*B625)),D625)</f>
        <v>2.4136584448879151E-3</v>
      </c>
      <c r="K625">
        <f t="shared" si="89"/>
        <v>1725.2455697819391</v>
      </c>
      <c r="L625">
        <f t="shared" si="90"/>
        <v>3450.4911395638783</v>
      </c>
      <c r="M625">
        <f t="shared" si="91"/>
        <v>10351.473418691618</v>
      </c>
      <c r="N625">
        <f t="shared" si="93"/>
        <v>574</v>
      </c>
    </row>
    <row r="626" spans="2:14" x14ac:dyDescent="0.2">
      <c r="B626">
        <f t="shared" si="85"/>
        <v>575</v>
      </c>
      <c r="C626" t="str">
        <f>IF(B625&lt;Utilisateur!$B$25, Quellstärke/(Volumen*Verlustrate)*(1-EXP(-Verlustrate*B626)),"")</f>
        <v/>
      </c>
      <c r="D626">
        <f>IF(B626&gt;Utilisateur!$B$25, Quellstärke/(Volumen*Verlustrate)*(1-EXP(-Verlustrate*Utilisateur!$B$25))  * EXP(-Verlustrate*(B626-Utilisateur!$B$25)), "")</f>
        <v>2.3489648146792805E-3</v>
      </c>
      <c r="E626">
        <f t="shared" si="94"/>
        <v>2.3489648146792805E-3</v>
      </c>
      <c r="F626">
        <f t="shared" si="86"/>
        <v>1568.2708937522359</v>
      </c>
      <c r="G626">
        <f t="shared" si="87"/>
        <v>3136.5417875044718</v>
      </c>
      <c r="H626">
        <f t="shared" si="88"/>
        <v>9409.6253625133959</v>
      </c>
      <c r="I626">
        <f t="shared" si="92"/>
        <v>575</v>
      </c>
      <c r="J626">
        <f>IF(B625&lt;Utilisateur!$B$25, C626+C$32/(INTERZONALFLOW)*(1-EXP(-INTERZONALFLOW/NFVOL*B626)),D626)</f>
        <v>2.3489648146792805E-3</v>
      </c>
      <c r="K626">
        <f t="shared" si="89"/>
        <v>1725.2455873991753</v>
      </c>
      <c r="L626">
        <f t="shared" si="90"/>
        <v>3450.4911747983506</v>
      </c>
      <c r="M626">
        <f t="shared" si="91"/>
        <v>10351.473524395034</v>
      </c>
      <c r="N626">
        <f t="shared" si="93"/>
        <v>575</v>
      </c>
    </row>
    <row r="627" spans="2:14" x14ac:dyDescent="0.2">
      <c r="B627">
        <f t="shared" si="85"/>
        <v>576</v>
      </c>
      <c r="C627" t="str">
        <f>IF(B626&lt;Utilisateur!$B$25, Quellstärke/(Volumen*Verlustrate)*(1-EXP(-Verlustrate*B627)),"")</f>
        <v/>
      </c>
      <c r="D627">
        <f>IF(B627&gt;Utilisateur!$B$25, Quellstärke/(Volumen*Verlustrate)*(1-EXP(-Verlustrate*Utilisateur!$B$25))  * EXP(-Verlustrate*(B627-Utilisateur!$B$25)), "")</f>
        <v>2.2860051770322055E-3</v>
      </c>
      <c r="E627">
        <f t="shared" si="94"/>
        <v>2.2860051770322055E-3</v>
      </c>
      <c r="F627">
        <f t="shared" si="86"/>
        <v>1568.2709108972747</v>
      </c>
      <c r="G627">
        <f t="shared" si="87"/>
        <v>3136.5418217945494</v>
      </c>
      <c r="H627">
        <f t="shared" si="88"/>
        <v>9409.6254653836295</v>
      </c>
      <c r="I627">
        <f t="shared" si="92"/>
        <v>576</v>
      </c>
      <c r="J627">
        <f>IF(B626&lt;Utilisateur!$B$25, C627+C$32/(INTERZONALFLOW)*(1-EXP(-INTERZONALFLOW/NFVOL*B627)),D627)</f>
        <v>2.2860051770322055E-3</v>
      </c>
      <c r="K627">
        <f t="shared" si="89"/>
        <v>1725.2456045442141</v>
      </c>
      <c r="L627">
        <f t="shared" si="90"/>
        <v>3450.4912090884281</v>
      </c>
      <c r="M627">
        <f t="shared" si="91"/>
        <v>10351.473627265268</v>
      </c>
      <c r="N627">
        <f t="shared" si="93"/>
        <v>576</v>
      </c>
    </row>
    <row r="628" spans="2:14" x14ac:dyDescent="0.2">
      <c r="B628">
        <f t="shared" si="85"/>
        <v>577</v>
      </c>
      <c r="C628" t="str">
        <f>IF(B627&lt;Utilisateur!$B$25, Quellstärke/(Volumen*Verlustrate)*(1-EXP(-Verlustrate*B628)),"")</f>
        <v/>
      </c>
      <c r="D628">
        <f>IF(B628&gt;Utilisateur!$B$25, Quellstärke/(Volumen*Verlustrate)*(1-EXP(-Verlustrate*Utilisateur!$B$25))  * EXP(-Verlustrate*(B628-Utilisateur!$B$25)), "")</f>
        <v>2.2247330554977045E-3</v>
      </c>
      <c r="E628">
        <f t="shared" si="94"/>
        <v>2.2247330554977045E-3</v>
      </c>
      <c r="F628">
        <f t="shared" si="86"/>
        <v>1568.2709275827726</v>
      </c>
      <c r="G628">
        <f t="shared" si="87"/>
        <v>3136.5418551655453</v>
      </c>
      <c r="H628">
        <f t="shared" si="88"/>
        <v>9409.6255654966171</v>
      </c>
      <c r="I628">
        <f t="shared" si="92"/>
        <v>577</v>
      </c>
      <c r="J628">
        <f>IF(B627&lt;Utilisateur!$B$25, C628+C$32/(INTERZONALFLOW)*(1-EXP(-INTERZONALFLOW/NFVOL*B628)),D628)</f>
        <v>2.2247330554977045E-3</v>
      </c>
      <c r="K628">
        <f t="shared" si="89"/>
        <v>1725.245621229712</v>
      </c>
      <c r="L628">
        <f t="shared" si="90"/>
        <v>3450.491242459424</v>
      </c>
      <c r="M628">
        <f t="shared" si="91"/>
        <v>10351.473727378256</v>
      </c>
      <c r="N628">
        <f t="shared" si="93"/>
        <v>577</v>
      </c>
    </row>
    <row r="629" spans="2:14" x14ac:dyDescent="0.2">
      <c r="B629">
        <f t="shared" ref="B629:B692" si="95">B628+1</f>
        <v>578</v>
      </c>
      <c r="C629" t="str">
        <f>IF(B628&lt;Utilisateur!$B$25, Quellstärke/(Volumen*Verlustrate)*(1-EXP(-Verlustrate*B629)),"")</f>
        <v/>
      </c>
      <c r="D629">
        <f>IF(B629&gt;Utilisateur!$B$25, Quellstärke/(Volumen*Verlustrate)*(1-EXP(-Verlustrate*Utilisateur!$B$25))  * EXP(-Verlustrate*(B629-Utilisateur!$B$25)), "")</f>
        <v>2.1651032193416744E-3</v>
      </c>
      <c r="E629">
        <f t="shared" si="94"/>
        <v>2.1651032193416744E-3</v>
      </c>
      <c r="F629">
        <f t="shared" ref="F629:F692" si="96">$E629*$E$25+F628</f>
        <v>1568.2709438210468</v>
      </c>
      <c r="G629">
        <f t="shared" ref="G629:G692" si="97">$E629*$E$26+G628</f>
        <v>3136.5418876420936</v>
      </c>
      <c r="H629">
        <f t="shared" ref="H629:H692" si="98">$E629*$E$27+H628</f>
        <v>9409.6256629262625</v>
      </c>
      <c r="I629">
        <f t="shared" si="92"/>
        <v>578</v>
      </c>
      <c r="J629">
        <f>IF(B628&lt;Utilisateur!$B$25, C629+C$32/(INTERZONALFLOW)*(1-EXP(-INTERZONALFLOW/NFVOL*B629)),D629)</f>
        <v>2.1651032193416744E-3</v>
      </c>
      <c r="K629">
        <f t="shared" ref="K629:K692" si="99">$J629*$E$25+K628</f>
        <v>1725.2456374679862</v>
      </c>
      <c r="L629">
        <f t="shared" ref="L629:L692" si="100">$J629*$E$26+L628</f>
        <v>3450.4912749359723</v>
      </c>
      <c r="M629">
        <f t="shared" ref="M629:M692" si="101">$J629*$E$27+M628</f>
        <v>10351.473824807901</v>
      </c>
      <c r="N629">
        <f t="shared" si="93"/>
        <v>578</v>
      </c>
    </row>
    <row r="630" spans="2:14" x14ac:dyDescent="0.2">
      <c r="B630">
        <f t="shared" si="95"/>
        <v>579</v>
      </c>
      <c r="C630" t="str">
        <f>IF(B629&lt;Utilisateur!$B$25, Quellstärke/(Volumen*Verlustrate)*(1-EXP(-Verlustrate*B630)),"")</f>
        <v/>
      </c>
      <c r="D630">
        <f>IF(B630&gt;Utilisateur!$B$25, Quellstärke/(Volumen*Verlustrate)*(1-EXP(-Verlustrate*Utilisateur!$B$25))  * EXP(-Verlustrate*(B630-Utilisateur!$B$25)), "")</f>
        <v>2.1070716501557867E-3</v>
      </c>
      <c r="E630">
        <f t="shared" si="94"/>
        <v>2.1070716501557867E-3</v>
      </c>
      <c r="F630">
        <f t="shared" si="96"/>
        <v>1568.2709596240841</v>
      </c>
      <c r="G630">
        <f t="shared" si="97"/>
        <v>3136.5419192481681</v>
      </c>
      <c r="H630">
        <f t="shared" si="98"/>
        <v>9409.6257577444867</v>
      </c>
      <c r="I630">
        <f t="shared" si="92"/>
        <v>579</v>
      </c>
      <c r="J630">
        <f>IF(B629&lt;Utilisateur!$B$25, C630+C$32/(INTERZONALFLOW)*(1-EXP(-INTERZONALFLOW/NFVOL*B630)),D630)</f>
        <v>2.1070716501557867E-3</v>
      </c>
      <c r="K630">
        <f t="shared" si="99"/>
        <v>1725.2456532710235</v>
      </c>
      <c r="L630">
        <f t="shared" si="100"/>
        <v>3450.4913065420469</v>
      </c>
      <c r="M630">
        <f t="shared" si="101"/>
        <v>10351.473919626125</v>
      </c>
      <c r="N630">
        <f t="shared" si="93"/>
        <v>579</v>
      </c>
    </row>
    <row r="631" spans="2:14" x14ac:dyDescent="0.2">
      <c r="B631">
        <f t="shared" si="95"/>
        <v>580</v>
      </c>
      <c r="C631" t="str">
        <f>IF(B630&lt;Utilisateur!$B$25, Quellstärke/(Volumen*Verlustrate)*(1-EXP(-Verlustrate*B631)),"")</f>
        <v/>
      </c>
      <c r="D631">
        <f>IF(B631&gt;Utilisateur!$B$25, Quellstärke/(Volumen*Verlustrate)*(1-EXP(-Verlustrate*Utilisateur!$B$25))  * EXP(-Verlustrate*(B631-Utilisateur!$B$25)), "")</f>
        <v>2.0505955093633814E-3</v>
      </c>
      <c r="E631">
        <f t="shared" si="94"/>
        <v>2.0505955093633814E-3</v>
      </c>
      <c r="F631">
        <f t="shared" si="96"/>
        <v>1568.2709750035503</v>
      </c>
      <c r="G631">
        <f t="shared" si="97"/>
        <v>3136.5419500071007</v>
      </c>
      <c r="H631">
        <f t="shared" si="98"/>
        <v>9409.6258500212844</v>
      </c>
      <c r="I631">
        <f t="shared" si="92"/>
        <v>580</v>
      </c>
      <c r="J631">
        <f>IF(B630&lt;Utilisateur!$B$25, C631+C$32/(INTERZONALFLOW)*(1-EXP(-INTERZONALFLOW/NFVOL*B631)),D631)</f>
        <v>2.0505955093633814E-3</v>
      </c>
      <c r="K631">
        <f t="shared" si="99"/>
        <v>1725.2456686504897</v>
      </c>
      <c r="L631">
        <f t="shared" si="100"/>
        <v>3450.4913373009795</v>
      </c>
      <c r="M631">
        <f t="shared" si="101"/>
        <v>10351.474011902923</v>
      </c>
      <c r="N631">
        <f t="shared" si="93"/>
        <v>580</v>
      </c>
    </row>
    <row r="632" spans="2:14" x14ac:dyDescent="0.2">
      <c r="B632">
        <f t="shared" si="95"/>
        <v>581</v>
      </c>
      <c r="C632" t="str">
        <f>IF(B631&lt;Utilisateur!$B$25, Quellstärke/(Volumen*Verlustrate)*(1-EXP(-Verlustrate*B632)),"")</f>
        <v/>
      </c>
      <c r="D632">
        <f>IF(B632&gt;Utilisateur!$B$25, Quellstärke/(Volumen*Verlustrate)*(1-EXP(-Verlustrate*Utilisateur!$B$25))  * EXP(-Verlustrate*(B632-Utilisateur!$B$25)), "")</f>
        <v>1.9956331065962402E-3</v>
      </c>
      <c r="E632">
        <f t="shared" si="94"/>
        <v>1.9956331065962402E-3</v>
      </c>
      <c r="F632">
        <f t="shared" si="96"/>
        <v>1568.2709899707986</v>
      </c>
      <c r="G632">
        <f t="shared" si="97"/>
        <v>3136.5419799415972</v>
      </c>
      <c r="H632">
        <f t="shared" si="98"/>
        <v>9409.6259398247748</v>
      </c>
      <c r="I632">
        <f t="shared" ref="I632:I695" si="102">B632</f>
        <v>581</v>
      </c>
      <c r="J632">
        <f>IF(B631&lt;Utilisateur!$B$25, C632+C$32/(INTERZONALFLOW)*(1-EXP(-INTERZONALFLOW/NFVOL*B632)),D632)</f>
        <v>1.9956331065962402E-3</v>
      </c>
      <c r="K632">
        <f t="shared" si="99"/>
        <v>1725.245683617738</v>
      </c>
      <c r="L632">
        <f t="shared" si="100"/>
        <v>3450.491367235476</v>
      </c>
      <c r="M632">
        <f t="shared" si="101"/>
        <v>10351.474101706413</v>
      </c>
      <c r="N632">
        <f t="shared" si="93"/>
        <v>581</v>
      </c>
    </row>
    <row r="633" spans="2:14" x14ac:dyDescent="0.2">
      <c r="B633">
        <f t="shared" si="95"/>
        <v>582</v>
      </c>
      <c r="C633" t="str">
        <f>IF(B632&lt;Utilisateur!$B$25, Quellstärke/(Volumen*Verlustrate)*(1-EXP(-Verlustrate*B633)),"")</f>
        <v/>
      </c>
      <c r="D633">
        <f>IF(B633&gt;Utilisateur!$B$25, Quellstärke/(Volumen*Verlustrate)*(1-EXP(-Verlustrate*Utilisateur!$B$25))  * EXP(-Verlustrate*(B633-Utilisateur!$B$25)), "")</f>
        <v>1.9421438689190206E-3</v>
      </c>
      <c r="E633">
        <f t="shared" si="94"/>
        <v>1.9421438689190206E-3</v>
      </c>
      <c r="F633">
        <f t="shared" si="96"/>
        <v>1568.2710045368776</v>
      </c>
      <c r="G633">
        <f t="shared" si="97"/>
        <v>3136.5420090737553</v>
      </c>
      <c r="H633">
        <f t="shared" si="98"/>
        <v>9409.6260272212494</v>
      </c>
      <c r="I633">
        <f t="shared" si="102"/>
        <v>582</v>
      </c>
      <c r="J633">
        <f>IF(B632&lt;Utilisateur!$B$25, C633+C$32/(INTERZONALFLOW)*(1-EXP(-INTERZONALFLOW/NFVOL*B633)),D633)</f>
        <v>1.9421438689190206E-3</v>
      </c>
      <c r="K633">
        <f t="shared" si="99"/>
        <v>1725.245698183817</v>
      </c>
      <c r="L633">
        <f t="shared" si="100"/>
        <v>3450.491396367634</v>
      </c>
      <c r="M633">
        <f t="shared" si="101"/>
        <v>10351.474189102888</v>
      </c>
      <c r="N633">
        <f t="shared" si="93"/>
        <v>582</v>
      </c>
    </row>
    <row r="634" spans="2:14" x14ac:dyDescent="0.2">
      <c r="B634">
        <f t="shared" si="95"/>
        <v>583</v>
      </c>
      <c r="C634" t="str">
        <f>IF(B633&lt;Utilisateur!$B$25, Quellstärke/(Volumen*Verlustrate)*(1-EXP(-Verlustrate*B634)),"")</f>
        <v/>
      </c>
      <c r="D634">
        <f>IF(B634&gt;Utilisateur!$B$25, Quellstärke/(Volumen*Verlustrate)*(1-EXP(-Verlustrate*Utilisateur!$B$25))  * EXP(-Verlustrate*(B634-Utilisateur!$B$25)), "")</f>
        <v>1.890088310878517E-3</v>
      </c>
      <c r="E634">
        <f t="shared" si="94"/>
        <v>1.890088310878517E-3</v>
      </c>
      <c r="F634">
        <f t="shared" si="96"/>
        <v>1568.2710187125399</v>
      </c>
      <c r="G634">
        <f t="shared" si="97"/>
        <v>3136.5420374250798</v>
      </c>
      <c r="H634">
        <f t="shared" si="98"/>
        <v>9409.6261122752239</v>
      </c>
      <c r="I634">
        <f t="shared" si="102"/>
        <v>583</v>
      </c>
      <c r="J634">
        <f>IF(B633&lt;Utilisateur!$B$25, C634+C$32/(INTERZONALFLOW)*(1-EXP(-INTERZONALFLOW/NFVOL*B634)),D634)</f>
        <v>1.890088310878517E-3</v>
      </c>
      <c r="K634">
        <f t="shared" si="99"/>
        <v>1725.2457123594793</v>
      </c>
      <c r="L634">
        <f t="shared" si="100"/>
        <v>3450.4914247189586</v>
      </c>
      <c r="M634">
        <f t="shared" si="101"/>
        <v>10351.474274156863</v>
      </c>
      <c r="N634">
        <f t="shared" ref="N634:N697" si="103">B634</f>
        <v>583</v>
      </c>
    </row>
    <row r="635" spans="2:14" x14ac:dyDescent="0.2">
      <c r="B635">
        <f t="shared" si="95"/>
        <v>584</v>
      </c>
      <c r="C635" t="str">
        <f>IF(B634&lt;Utilisateur!$B$25, Quellstärke/(Volumen*Verlustrate)*(1-EXP(-Verlustrate*B635)),"")</f>
        <v/>
      </c>
      <c r="D635">
        <f>IF(B635&gt;Utilisateur!$B$25, Quellstärke/(Volumen*Verlustrate)*(1-EXP(-Verlustrate*Utilisateur!$B$25))  * EXP(-Verlustrate*(B635-Utilisateur!$B$25)), "")</f>
        <v>1.8394280053557494E-3</v>
      </c>
      <c r="E635">
        <f t="shared" si="94"/>
        <v>1.8394280053557494E-3</v>
      </c>
      <c r="F635">
        <f t="shared" si="96"/>
        <v>1568.2710325082498</v>
      </c>
      <c r="G635">
        <f t="shared" si="97"/>
        <v>3136.5420650164997</v>
      </c>
      <c r="H635">
        <f t="shared" si="98"/>
        <v>9409.6261950494845</v>
      </c>
      <c r="I635">
        <f t="shared" si="102"/>
        <v>584</v>
      </c>
      <c r="J635">
        <f>IF(B634&lt;Utilisateur!$B$25, C635+C$32/(INTERZONALFLOW)*(1-EXP(-INTERZONALFLOW/NFVOL*B635)),D635)</f>
        <v>1.8394280053557494E-3</v>
      </c>
      <c r="K635">
        <f t="shared" si="99"/>
        <v>1725.2457261551892</v>
      </c>
      <c r="L635">
        <f t="shared" si="100"/>
        <v>3450.4914523103785</v>
      </c>
      <c r="M635">
        <f t="shared" si="101"/>
        <v>10351.474356931123</v>
      </c>
      <c r="N635">
        <f t="shared" si="103"/>
        <v>584</v>
      </c>
    </row>
    <row r="636" spans="2:14" x14ac:dyDescent="0.2">
      <c r="B636">
        <f t="shared" si="95"/>
        <v>585</v>
      </c>
      <c r="C636" t="str">
        <f>IF(B635&lt;Utilisateur!$B$25, Quellstärke/(Volumen*Verlustrate)*(1-EXP(-Verlustrate*B636)),"")</f>
        <v/>
      </c>
      <c r="D636">
        <f>IF(B636&gt;Utilisateur!$B$25, Quellstärke/(Volumen*Verlustrate)*(1-EXP(-Verlustrate*Utilisateur!$B$25))  * EXP(-Verlustrate*(B636-Utilisateur!$B$25)), "")</f>
        <v>1.7901255551992536E-3</v>
      </c>
      <c r="E636">
        <f t="shared" si="94"/>
        <v>1.7901255551992536E-3</v>
      </c>
      <c r="F636">
        <f t="shared" si="96"/>
        <v>1568.2710459341915</v>
      </c>
      <c r="G636">
        <f t="shared" si="97"/>
        <v>3136.5420918683831</v>
      </c>
      <c r="H636">
        <f t="shared" si="98"/>
        <v>9409.6262756051347</v>
      </c>
      <c r="I636">
        <f t="shared" si="102"/>
        <v>585</v>
      </c>
      <c r="J636">
        <f>IF(B635&lt;Utilisateur!$B$25, C636+C$32/(INTERZONALFLOW)*(1-EXP(-INTERZONALFLOW/NFVOL*B636)),D636)</f>
        <v>1.7901255551992536E-3</v>
      </c>
      <c r="K636">
        <f t="shared" si="99"/>
        <v>1725.2457395811309</v>
      </c>
      <c r="L636">
        <f t="shared" si="100"/>
        <v>3450.4914791622618</v>
      </c>
      <c r="M636">
        <f t="shared" si="101"/>
        <v>10351.474437486773</v>
      </c>
      <c r="N636">
        <f t="shared" si="103"/>
        <v>585</v>
      </c>
    </row>
    <row r="637" spans="2:14" x14ac:dyDescent="0.2">
      <c r="B637">
        <f t="shared" si="95"/>
        <v>586</v>
      </c>
      <c r="C637" t="str">
        <f>IF(B636&lt;Utilisateur!$B$25, Quellstärke/(Volumen*Verlustrate)*(1-EXP(-Verlustrate*B637)),"")</f>
        <v/>
      </c>
      <c r="D637">
        <f>IF(B637&gt;Utilisateur!$B$25, Quellstärke/(Volumen*Verlustrate)*(1-EXP(-Verlustrate*Utilisateur!$B$25))  * EXP(-Verlustrate*(B637-Utilisateur!$B$25)), "")</f>
        <v>1.7421445656187423E-3</v>
      </c>
      <c r="E637">
        <f t="shared" si="94"/>
        <v>1.7421445656187423E-3</v>
      </c>
      <c r="F637">
        <f t="shared" si="96"/>
        <v>1568.2710590002757</v>
      </c>
      <c r="G637">
        <f t="shared" si="97"/>
        <v>3136.5421180005515</v>
      </c>
      <c r="H637">
        <f t="shared" si="98"/>
        <v>9409.6263540016407</v>
      </c>
      <c r="I637">
        <f t="shared" si="102"/>
        <v>586</v>
      </c>
      <c r="J637">
        <f>IF(B636&lt;Utilisateur!$B$25, C637+C$32/(INTERZONALFLOW)*(1-EXP(-INTERZONALFLOW/NFVOL*B637)),D637)</f>
        <v>1.7421445656187423E-3</v>
      </c>
      <c r="K637">
        <f t="shared" si="99"/>
        <v>1725.2457526472151</v>
      </c>
      <c r="L637">
        <f t="shared" si="100"/>
        <v>3450.4915052944302</v>
      </c>
      <c r="M637">
        <f t="shared" si="101"/>
        <v>10351.474515883279</v>
      </c>
      <c r="N637">
        <f t="shared" si="103"/>
        <v>586</v>
      </c>
    </row>
    <row r="638" spans="2:14" x14ac:dyDescent="0.2">
      <c r="B638">
        <f t="shared" si="95"/>
        <v>587</v>
      </c>
      <c r="C638" t="str">
        <f>IF(B637&lt;Utilisateur!$B$25, Quellstärke/(Volumen*Verlustrate)*(1-EXP(-Verlustrate*B638)),"")</f>
        <v/>
      </c>
      <c r="D638">
        <f>IF(B638&gt;Utilisateur!$B$25, Quellstärke/(Volumen*Verlustrate)*(1-EXP(-Verlustrate*Utilisateur!$B$25))  * EXP(-Verlustrate*(B638-Utilisateur!$B$25)), "")</f>
        <v>1.6954496173186501E-3</v>
      </c>
      <c r="E638">
        <f t="shared" si="94"/>
        <v>1.6954496173186501E-3</v>
      </c>
      <c r="F638">
        <f t="shared" si="96"/>
        <v>1568.2710717161478</v>
      </c>
      <c r="G638">
        <f t="shared" si="97"/>
        <v>3136.5421434322957</v>
      </c>
      <c r="H638">
        <f t="shared" si="98"/>
        <v>9409.6264302968739</v>
      </c>
      <c r="I638">
        <f t="shared" si="102"/>
        <v>587</v>
      </c>
      <c r="J638">
        <f>IF(B637&lt;Utilisateur!$B$25, C638+C$32/(INTERZONALFLOW)*(1-EXP(-INTERZONALFLOW/NFVOL*B638)),D638)</f>
        <v>1.6954496173186501E-3</v>
      </c>
      <c r="K638">
        <f t="shared" si="99"/>
        <v>1725.2457653630872</v>
      </c>
      <c r="L638">
        <f t="shared" si="100"/>
        <v>3450.4915307261745</v>
      </c>
      <c r="M638">
        <f t="shared" si="101"/>
        <v>10351.474592178512</v>
      </c>
      <c r="N638">
        <f t="shared" si="103"/>
        <v>587</v>
      </c>
    </row>
    <row r="639" spans="2:14" x14ac:dyDescent="0.2">
      <c r="B639">
        <f t="shared" si="95"/>
        <v>588</v>
      </c>
      <c r="C639" t="str">
        <f>IF(B638&lt;Utilisateur!$B$25, Quellstärke/(Volumen*Verlustrate)*(1-EXP(-Verlustrate*B639)),"")</f>
        <v/>
      </c>
      <c r="D639">
        <f>IF(B639&gt;Utilisateur!$B$25, Quellstärke/(Volumen*Verlustrate)*(1-EXP(-Verlustrate*Utilisateur!$B$25))  * EXP(-Verlustrate*(B639-Utilisateur!$B$25)), "")</f>
        <v>1.650006240351836E-3</v>
      </c>
      <c r="E639">
        <f t="shared" si="94"/>
        <v>1.650006240351836E-3</v>
      </c>
      <c r="F639">
        <f t="shared" si="96"/>
        <v>1568.2710840911946</v>
      </c>
      <c r="G639">
        <f t="shared" si="97"/>
        <v>3136.5421681823891</v>
      </c>
      <c r="H639">
        <f t="shared" si="98"/>
        <v>9409.6265045471555</v>
      </c>
      <c r="I639">
        <f t="shared" si="102"/>
        <v>588</v>
      </c>
      <c r="J639">
        <f>IF(B638&lt;Utilisateur!$B$25, C639+C$32/(INTERZONALFLOW)*(1-EXP(-INTERZONALFLOW/NFVOL*B639)),D639)</f>
        <v>1.650006240351836E-3</v>
      </c>
      <c r="K639">
        <f t="shared" si="99"/>
        <v>1725.2457777381339</v>
      </c>
      <c r="L639">
        <f t="shared" si="100"/>
        <v>3450.4915554762679</v>
      </c>
      <c r="M639">
        <f t="shared" si="101"/>
        <v>10351.474666428794</v>
      </c>
      <c r="N639">
        <f t="shared" si="103"/>
        <v>588</v>
      </c>
    </row>
    <row r="640" spans="2:14" x14ac:dyDescent="0.2">
      <c r="B640">
        <f t="shared" si="95"/>
        <v>589</v>
      </c>
      <c r="C640" t="str">
        <f>IF(B639&lt;Utilisateur!$B$25, Quellstärke/(Volumen*Verlustrate)*(1-EXP(-Verlustrate*B640)),"")</f>
        <v/>
      </c>
      <c r="D640">
        <f>IF(B640&gt;Utilisateur!$B$25, Quellstärke/(Volumen*Verlustrate)*(1-EXP(-Verlustrate*Utilisateur!$B$25))  * EXP(-Verlustrate*(B640-Utilisateur!$B$25)), "")</f>
        <v>1.605780888674035E-3</v>
      </c>
      <c r="E640">
        <f t="shared" si="94"/>
        <v>1.605780888674035E-3</v>
      </c>
      <c r="F640">
        <f t="shared" si="96"/>
        <v>1568.2710961345513</v>
      </c>
      <c r="G640">
        <f t="shared" si="97"/>
        <v>3136.5421922691025</v>
      </c>
      <c r="H640">
        <f t="shared" si="98"/>
        <v>9409.6265768072954</v>
      </c>
      <c r="I640">
        <f t="shared" si="102"/>
        <v>589</v>
      </c>
      <c r="J640">
        <f>IF(B639&lt;Utilisateur!$B$25, C640+C$32/(INTERZONALFLOW)*(1-EXP(-INTERZONALFLOW/NFVOL*B640)),D640)</f>
        <v>1.605780888674035E-3</v>
      </c>
      <c r="K640">
        <f t="shared" si="99"/>
        <v>1725.2457897814907</v>
      </c>
      <c r="L640">
        <f t="shared" si="100"/>
        <v>3450.4915795629813</v>
      </c>
      <c r="M640">
        <f t="shared" si="101"/>
        <v>10351.474738688934</v>
      </c>
      <c r="N640">
        <f t="shared" si="103"/>
        <v>589</v>
      </c>
    </row>
    <row r="641" spans="2:14" x14ac:dyDescent="0.2">
      <c r="B641">
        <f t="shared" si="95"/>
        <v>590</v>
      </c>
      <c r="C641" t="str">
        <f>IF(B640&lt;Utilisateur!$B$25, Quellstärke/(Volumen*Verlustrate)*(1-EXP(-Verlustrate*B641)),"")</f>
        <v/>
      </c>
      <c r="D641">
        <f>IF(B641&gt;Utilisateur!$B$25, Quellstärke/(Volumen*Verlustrate)*(1-EXP(-Verlustrate*Utilisateur!$B$25))  * EXP(-Verlustrate*(B641-Utilisateur!$B$25)), "")</f>
        <v>1.5627409153803869E-3</v>
      </c>
      <c r="E641">
        <f t="shared" si="94"/>
        <v>1.5627409153803869E-3</v>
      </c>
      <c r="F641">
        <f t="shared" si="96"/>
        <v>1568.2711078551081</v>
      </c>
      <c r="G641">
        <f t="shared" si="97"/>
        <v>3136.5422157102162</v>
      </c>
      <c r="H641">
        <f t="shared" si="98"/>
        <v>9409.6266471306371</v>
      </c>
      <c r="I641">
        <f t="shared" si="102"/>
        <v>590</v>
      </c>
      <c r="J641">
        <f>IF(B640&lt;Utilisateur!$B$25, C641+C$32/(INTERZONALFLOW)*(1-EXP(-INTERZONALFLOW/NFVOL*B641)),D641)</f>
        <v>1.5627409153803869E-3</v>
      </c>
      <c r="K641">
        <f t="shared" si="99"/>
        <v>1725.2458015020475</v>
      </c>
      <c r="L641">
        <f t="shared" si="100"/>
        <v>3450.4916030040949</v>
      </c>
      <c r="M641">
        <f t="shared" si="101"/>
        <v>10351.474809012276</v>
      </c>
      <c r="N641">
        <f t="shared" si="103"/>
        <v>590</v>
      </c>
    </row>
    <row r="642" spans="2:14" x14ac:dyDescent="0.2">
      <c r="B642">
        <f t="shared" si="95"/>
        <v>591</v>
      </c>
      <c r="C642" t="str">
        <f>IF(B641&lt;Utilisateur!$B$25, Quellstärke/(Volumen*Verlustrate)*(1-EXP(-Verlustrate*B642)),"")</f>
        <v/>
      </c>
      <c r="D642">
        <f>IF(B642&gt;Utilisateur!$B$25, Quellstärke/(Volumen*Verlustrate)*(1-EXP(-Verlustrate*Utilisateur!$B$25))  * EXP(-Verlustrate*(B642-Utilisateur!$B$25)), "")</f>
        <v>1.5208545486056475E-3</v>
      </c>
      <c r="E642">
        <f t="shared" si="94"/>
        <v>1.5208545486056475E-3</v>
      </c>
      <c r="F642">
        <f t="shared" si="96"/>
        <v>1568.2711192615172</v>
      </c>
      <c r="G642">
        <f t="shared" si="97"/>
        <v>3136.5422385230345</v>
      </c>
      <c r="H642">
        <f t="shared" si="98"/>
        <v>9409.6267155690912</v>
      </c>
      <c r="I642">
        <f t="shared" si="102"/>
        <v>591</v>
      </c>
      <c r="J642">
        <f>IF(B641&lt;Utilisateur!$B$25, C642+C$32/(INTERZONALFLOW)*(1-EXP(-INTERZONALFLOW/NFVOL*B642)),D642)</f>
        <v>1.5208545486056475E-3</v>
      </c>
      <c r="K642">
        <f t="shared" si="99"/>
        <v>1725.2458129084566</v>
      </c>
      <c r="L642">
        <f t="shared" si="100"/>
        <v>3450.4916258169133</v>
      </c>
      <c r="M642">
        <f t="shared" si="101"/>
        <v>10351.47487745073</v>
      </c>
      <c r="N642">
        <f t="shared" si="103"/>
        <v>591</v>
      </c>
    </row>
    <row r="643" spans="2:14" x14ac:dyDescent="0.2">
      <c r="B643">
        <f t="shared" si="95"/>
        <v>592</v>
      </c>
      <c r="C643" t="str">
        <f>IF(B642&lt;Utilisateur!$B$25, Quellstärke/(Volumen*Verlustrate)*(1-EXP(-Verlustrate*B643)),"")</f>
        <v/>
      </c>
      <c r="D643">
        <f>IF(B643&gt;Utilisateur!$B$25, Quellstärke/(Volumen*Verlustrate)*(1-EXP(-Verlustrate*Utilisateur!$B$25))  * EXP(-Verlustrate*(B643-Utilisateur!$B$25)), "")</f>
        <v>1.4800908680704025E-3</v>
      </c>
      <c r="E643">
        <f t="shared" si="94"/>
        <v>1.4800908680704025E-3</v>
      </c>
      <c r="F643">
        <f t="shared" si="96"/>
        <v>1568.2711303621988</v>
      </c>
      <c r="G643">
        <f t="shared" si="97"/>
        <v>3136.5422607243977</v>
      </c>
      <c r="H643">
        <f t="shared" si="98"/>
        <v>9409.6267821731799</v>
      </c>
      <c r="I643">
        <f t="shared" si="102"/>
        <v>592</v>
      </c>
      <c r="J643">
        <f>IF(B642&lt;Utilisateur!$B$25, C643+C$32/(INTERZONALFLOW)*(1-EXP(-INTERZONALFLOW/NFVOL*B643)),D643)</f>
        <v>1.4800908680704025E-3</v>
      </c>
      <c r="K643">
        <f t="shared" si="99"/>
        <v>1725.2458240091382</v>
      </c>
      <c r="L643">
        <f t="shared" si="100"/>
        <v>3450.4916480182765</v>
      </c>
      <c r="M643">
        <f t="shared" si="101"/>
        <v>10351.474944054818</v>
      </c>
      <c r="N643">
        <f t="shared" si="103"/>
        <v>592</v>
      </c>
    </row>
    <row r="644" spans="2:14" x14ac:dyDescent="0.2">
      <c r="B644">
        <f t="shared" si="95"/>
        <v>593</v>
      </c>
      <c r="C644" t="str">
        <f>IF(B643&lt;Utilisateur!$B$25, Quellstärke/(Volumen*Verlustrate)*(1-EXP(-Verlustrate*B644)),"")</f>
        <v/>
      </c>
      <c r="D644">
        <f>IF(B644&gt;Utilisateur!$B$25, Quellstärke/(Volumen*Verlustrate)*(1-EXP(-Verlustrate*Utilisateur!$B$25))  * EXP(-Verlustrate*(B644-Utilisateur!$B$25)), "")</f>
        <v>1.4404197822558682E-3</v>
      </c>
      <c r="E644">
        <f t="shared" si="94"/>
        <v>1.4404197822558682E-3</v>
      </c>
      <c r="F644">
        <f t="shared" si="96"/>
        <v>1568.2711411653472</v>
      </c>
      <c r="G644">
        <f t="shared" si="97"/>
        <v>3136.5422823306944</v>
      </c>
      <c r="H644">
        <f t="shared" si="98"/>
        <v>9409.6268469920706</v>
      </c>
      <c r="I644">
        <f t="shared" si="102"/>
        <v>593</v>
      </c>
      <c r="J644">
        <f>IF(B643&lt;Utilisateur!$B$25, C644+C$32/(INTERZONALFLOW)*(1-EXP(-INTERZONALFLOW/NFVOL*B644)),D644)</f>
        <v>1.4404197822558682E-3</v>
      </c>
      <c r="K644">
        <f t="shared" si="99"/>
        <v>1725.2458348122866</v>
      </c>
      <c r="L644">
        <f t="shared" si="100"/>
        <v>3450.4916696245732</v>
      </c>
      <c r="M644">
        <f t="shared" si="101"/>
        <v>10351.475008873709</v>
      </c>
      <c r="N644">
        <f t="shared" si="103"/>
        <v>593</v>
      </c>
    </row>
    <row r="645" spans="2:14" x14ac:dyDescent="0.2">
      <c r="B645">
        <f t="shared" si="95"/>
        <v>594</v>
      </c>
      <c r="C645" t="str">
        <f>IF(B644&lt;Utilisateur!$B$25, Quellstärke/(Volumen*Verlustrate)*(1-EXP(-Verlustrate*B645)),"")</f>
        <v/>
      </c>
      <c r="D645">
        <f>IF(B645&gt;Utilisateur!$B$25, Quellstärke/(Volumen*Verlustrate)*(1-EXP(-Verlustrate*Utilisateur!$B$25))  * EXP(-Verlustrate*(B645-Utilisateur!$B$25)), "")</f>
        <v>1.4018120061905248E-3</v>
      </c>
      <c r="E645">
        <f t="shared" si="94"/>
        <v>1.4018120061905248E-3</v>
      </c>
      <c r="F645">
        <f t="shared" si="96"/>
        <v>1568.2711516789373</v>
      </c>
      <c r="G645">
        <f t="shared" si="97"/>
        <v>3136.5423033578745</v>
      </c>
      <c r="H645">
        <f t="shared" si="98"/>
        <v>9409.6269100736117</v>
      </c>
      <c r="I645">
        <f t="shared" si="102"/>
        <v>594</v>
      </c>
      <c r="J645">
        <f>IF(B644&lt;Utilisateur!$B$25, C645+C$32/(INTERZONALFLOW)*(1-EXP(-INTERZONALFLOW/NFVOL*B645)),D645)</f>
        <v>1.4018120061905248E-3</v>
      </c>
      <c r="K645">
        <f t="shared" si="99"/>
        <v>1725.2458453258766</v>
      </c>
      <c r="L645">
        <f t="shared" si="100"/>
        <v>3450.4916906517533</v>
      </c>
      <c r="M645">
        <f t="shared" si="101"/>
        <v>10351.47507195525</v>
      </c>
      <c r="N645">
        <f t="shared" si="103"/>
        <v>594</v>
      </c>
    </row>
    <row r="646" spans="2:14" x14ac:dyDescent="0.2">
      <c r="B646">
        <f t="shared" si="95"/>
        <v>595</v>
      </c>
      <c r="C646" t="str">
        <f>IF(B645&lt;Utilisateur!$B$25, Quellstärke/(Volumen*Verlustrate)*(1-EXP(-Verlustrate*B646)),"")</f>
        <v/>
      </c>
      <c r="D646">
        <f>IF(B646&gt;Utilisateur!$B$25, Quellstärke/(Volumen*Verlustrate)*(1-EXP(-Verlustrate*Utilisateur!$B$25))  * EXP(-Verlustrate*(B646-Utilisateur!$B$25)), "")</f>
        <v>1.3642390398320946E-3</v>
      </c>
      <c r="E646">
        <f t="shared" ref="E646:E709" si="104">IF(ISNUMBER(C646),C646)+IF((ISNUMBER(D646)),D646)</f>
        <v>1.3642390398320946E-3</v>
      </c>
      <c r="F646">
        <f t="shared" si="96"/>
        <v>1568.2711619107301</v>
      </c>
      <c r="G646">
        <f t="shared" si="97"/>
        <v>3136.5423238214603</v>
      </c>
      <c r="H646">
        <f t="shared" si="98"/>
        <v>9409.6269714643677</v>
      </c>
      <c r="I646">
        <f t="shared" si="102"/>
        <v>595</v>
      </c>
      <c r="J646">
        <f>IF(B645&lt;Utilisateur!$B$25, C646+C$32/(INTERZONALFLOW)*(1-EXP(-INTERZONALFLOW/NFVOL*B646)),D646)</f>
        <v>1.3642390398320946E-3</v>
      </c>
      <c r="K646">
        <f t="shared" si="99"/>
        <v>1725.2458555576695</v>
      </c>
      <c r="L646">
        <f t="shared" si="100"/>
        <v>3450.4917111153391</v>
      </c>
      <c r="M646">
        <f t="shared" si="101"/>
        <v>10351.475133346006</v>
      </c>
      <c r="N646">
        <f t="shared" si="103"/>
        <v>595</v>
      </c>
    </row>
    <row r="647" spans="2:14" x14ac:dyDescent="0.2">
      <c r="B647">
        <f t="shared" si="95"/>
        <v>596</v>
      </c>
      <c r="C647" t="str">
        <f>IF(B646&lt;Utilisateur!$B$25, Quellstärke/(Volumen*Verlustrate)*(1-EXP(-Verlustrate*B647)),"")</f>
        <v/>
      </c>
      <c r="D647">
        <f>IF(B647&gt;Utilisateur!$B$25, Quellstärke/(Volumen*Verlustrate)*(1-EXP(-Verlustrate*Utilisateur!$B$25))  * EXP(-Verlustrate*(B647-Utilisateur!$B$25)), "")</f>
        <v>1.327673147028992E-3</v>
      </c>
      <c r="E647">
        <f t="shared" si="104"/>
        <v>1.327673147028992E-3</v>
      </c>
      <c r="F647">
        <f t="shared" si="96"/>
        <v>1568.2711718682788</v>
      </c>
      <c r="G647">
        <f t="shared" si="97"/>
        <v>3136.5423437365575</v>
      </c>
      <c r="H647">
        <f t="shared" si="98"/>
        <v>9409.6270312096585</v>
      </c>
      <c r="I647">
        <f t="shared" si="102"/>
        <v>596</v>
      </c>
      <c r="J647">
        <f>IF(B646&lt;Utilisateur!$B$25, C647+C$32/(INTERZONALFLOW)*(1-EXP(-INTERZONALFLOW/NFVOL*B647)),D647)</f>
        <v>1.327673147028992E-3</v>
      </c>
      <c r="K647">
        <f t="shared" si="99"/>
        <v>1725.2458655152182</v>
      </c>
      <c r="L647">
        <f t="shared" si="100"/>
        <v>3450.4917310304363</v>
      </c>
      <c r="M647">
        <f t="shared" si="101"/>
        <v>10351.475193091297</v>
      </c>
      <c r="N647">
        <f t="shared" si="103"/>
        <v>596</v>
      </c>
    </row>
    <row r="648" spans="2:14" x14ac:dyDescent="0.2">
      <c r="B648">
        <f t="shared" si="95"/>
        <v>597</v>
      </c>
      <c r="C648" t="str">
        <f>IF(B647&lt;Utilisateur!$B$25, Quellstärke/(Volumen*Verlustrate)*(1-EXP(-Verlustrate*B648)),"")</f>
        <v/>
      </c>
      <c r="D648">
        <f>IF(B648&gt;Utilisateur!$B$25, Quellstärke/(Volumen*Verlustrate)*(1-EXP(-Verlustrate*Utilisateur!$B$25))  * EXP(-Verlustrate*(B648-Utilisateur!$B$25)), "")</f>
        <v>1.2920873350456331E-3</v>
      </c>
      <c r="E648">
        <f t="shared" si="104"/>
        <v>1.2920873350456331E-3</v>
      </c>
      <c r="F648">
        <f t="shared" si="96"/>
        <v>1568.2711815589337</v>
      </c>
      <c r="G648">
        <f t="shared" si="97"/>
        <v>3136.5423631178674</v>
      </c>
      <c r="H648">
        <f t="shared" si="98"/>
        <v>9409.6270893535893</v>
      </c>
      <c r="I648">
        <f t="shared" si="102"/>
        <v>597</v>
      </c>
      <c r="J648">
        <f>IF(B647&lt;Utilisateur!$B$25, C648+C$32/(INTERZONALFLOW)*(1-EXP(-INTERZONALFLOW/NFVOL*B648)),D648)</f>
        <v>1.2920873350456331E-3</v>
      </c>
      <c r="K648">
        <f t="shared" si="99"/>
        <v>1725.2458752058731</v>
      </c>
      <c r="L648">
        <f t="shared" si="100"/>
        <v>3450.4917504117461</v>
      </c>
      <c r="M648">
        <f t="shared" si="101"/>
        <v>10351.475251235228</v>
      </c>
      <c r="N648">
        <f t="shared" si="103"/>
        <v>597</v>
      </c>
    </row>
    <row r="649" spans="2:14" x14ac:dyDescent="0.2">
      <c r="B649">
        <f t="shared" si="95"/>
        <v>598</v>
      </c>
      <c r="C649" t="str">
        <f>IF(B648&lt;Utilisateur!$B$25, Quellstärke/(Volumen*Verlustrate)*(1-EXP(-Verlustrate*B649)),"")</f>
        <v/>
      </c>
      <c r="D649">
        <f>IF(B649&gt;Utilisateur!$B$25, Quellstärke/(Volumen*Verlustrate)*(1-EXP(-Verlustrate*Utilisateur!$B$25))  * EXP(-Verlustrate*(B649-Utilisateur!$B$25)), "")</f>
        <v>1.2574553346365697E-3</v>
      </c>
      <c r="E649">
        <f t="shared" si="104"/>
        <v>1.2574553346365697E-3</v>
      </c>
      <c r="F649">
        <f t="shared" si="96"/>
        <v>1568.2711909898487</v>
      </c>
      <c r="G649">
        <f t="shared" si="97"/>
        <v>3136.5423819796974</v>
      </c>
      <c r="H649">
        <f t="shared" si="98"/>
        <v>9409.6271459390791</v>
      </c>
      <c r="I649">
        <f t="shared" si="102"/>
        <v>598</v>
      </c>
      <c r="J649">
        <f>IF(B648&lt;Utilisateur!$B$25, C649+C$32/(INTERZONALFLOW)*(1-EXP(-INTERZONALFLOW/NFVOL*B649)),D649)</f>
        <v>1.2574553346365697E-3</v>
      </c>
      <c r="K649">
        <f t="shared" si="99"/>
        <v>1725.2458846367881</v>
      </c>
      <c r="L649">
        <f t="shared" si="100"/>
        <v>3450.4917692735762</v>
      </c>
      <c r="M649">
        <f t="shared" si="101"/>
        <v>10351.475307820718</v>
      </c>
      <c r="N649">
        <f t="shared" si="103"/>
        <v>598</v>
      </c>
    </row>
    <row r="650" spans="2:14" x14ac:dyDescent="0.2">
      <c r="B650">
        <f t="shared" si="95"/>
        <v>599</v>
      </c>
      <c r="C650" t="str">
        <f>IF(B649&lt;Utilisateur!$B$25, Quellstärke/(Volumen*Verlustrate)*(1-EXP(-Verlustrate*B650)),"")</f>
        <v/>
      </c>
      <c r="D650">
        <f>IF(B650&gt;Utilisateur!$B$25, Quellstärke/(Volumen*Verlustrate)*(1-EXP(-Verlustrate*Utilisateur!$B$25))  * EXP(-Verlustrate*(B650-Utilisateur!$B$25)), "")</f>
        <v>1.2237515806546634E-3</v>
      </c>
      <c r="E650">
        <f t="shared" si="104"/>
        <v>1.2237515806546634E-3</v>
      </c>
      <c r="F650">
        <f t="shared" si="96"/>
        <v>1568.2712001679856</v>
      </c>
      <c r="G650">
        <f t="shared" si="97"/>
        <v>3136.5424003359713</v>
      </c>
      <c r="H650">
        <f t="shared" si="98"/>
        <v>9409.627201007901</v>
      </c>
      <c r="I650">
        <f t="shared" si="102"/>
        <v>599</v>
      </c>
      <c r="J650">
        <f>IF(B649&lt;Utilisateur!$B$25, C650+C$32/(INTERZONALFLOW)*(1-EXP(-INTERZONALFLOW/NFVOL*B650)),D650)</f>
        <v>1.2237515806546634E-3</v>
      </c>
      <c r="K650">
        <f t="shared" si="99"/>
        <v>1725.245893814925</v>
      </c>
      <c r="L650">
        <f t="shared" si="100"/>
        <v>3450.49178762985</v>
      </c>
      <c r="M650">
        <f t="shared" si="101"/>
        <v>10351.47536288954</v>
      </c>
      <c r="N650">
        <f t="shared" si="103"/>
        <v>599</v>
      </c>
    </row>
    <row r="651" spans="2:14" x14ac:dyDescent="0.2">
      <c r="B651">
        <f t="shared" si="95"/>
        <v>600</v>
      </c>
      <c r="C651" t="str">
        <f>IF(B650&lt;Utilisateur!$B$25, Quellstärke/(Volumen*Verlustrate)*(1-EXP(-Verlustrate*B651)),"")</f>
        <v/>
      </c>
      <c r="D651">
        <f>IF(B651&gt;Utilisateur!$B$25, Quellstärke/(Volumen*Verlustrate)*(1-EXP(-Verlustrate*Utilisateur!$B$25))  * EXP(-Verlustrate*(B651-Utilisateur!$B$25)), "")</f>
        <v>1.1909511931790541E-3</v>
      </c>
      <c r="E651">
        <f t="shared" si="104"/>
        <v>1.1909511931790541E-3</v>
      </c>
      <c r="F651">
        <f t="shared" si="96"/>
        <v>1568.2712091001197</v>
      </c>
      <c r="G651">
        <f t="shared" si="97"/>
        <v>3136.5424182002394</v>
      </c>
      <c r="H651">
        <f t="shared" si="98"/>
        <v>9409.627254600704</v>
      </c>
      <c r="I651">
        <f t="shared" si="102"/>
        <v>600</v>
      </c>
      <c r="J651">
        <f>IF(B650&lt;Utilisateur!$B$25, C651+C$32/(INTERZONALFLOW)*(1-EXP(-INTERZONALFLOW/NFVOL*B651)),D651)</f>
        <v>1.1909511931790541E-3</v>
      </c>
      <c r="K651">
        <f t="shared" si="99"/>
        <v>1725.2459027470591</v>
      </c>
      <c r="L651">
        <f t="shared" si="100"/>
        <v>3450.4918054941181</v>
      </c>
      <c r="M651">
        <f t="shared" si="101"/>
        <v>10351.475416482343</v>
      </c>
      <c r="N651">
        <f t="shared" si="103"/>
        <v>600</v>
      </c>
    </row>
    <row r="652" spans="2:14" x14ac:dyDescent="0.2">
      <c r="B652">
        <f t="shared" si="95"/>
        <v>601</v>
      </c>
      <c r="C652" t="str">
        <f>IF(B651&lt;Utilisateur!$B$25, Quellstärke/(Volumen*Verlustrate)*(1-EXP(-Verlustrate*B652)),"")</f>
        <v/>
      </c>
      <c r="D652">
        <f>IF(B652&gt;Utilisateur!$B$25, Quellstärke/(Volumen*Verlustrate)*(1-EXP(-Verlustrate*Utilisateur!$B$25))  * EXP(-Verlustrate*(B652-Utilisateur!$B$25)), "")</f>
        <v>1.1590299591489278E-3</v>
      </c>
      <c r="E652">
        <f t="shared" si="104"/>
        <v>1.1590299591489278E-3</v>
      </c>
      <c r="F652">
        <f t="shared" si="96"/>
        <v>1568.2712177928445</v>
      </c>
      <c r="G652">
        <f t="shared" si="97"/>
        <v>3136.542435585689</v>
      </c>
      <c r="H652">
        <f t="shared" si="98"/>
        <v>9409.6273067570528</v>
      </c>
      <c r="I652">
        <f t="shared" si="102"/>
        <v>601</v>
      </c>
      <c r="J652">
        <f>IF(B651&lt;Utilisateur!$B$25, C652+C$32/(INTERZONALFLOW)*(1-EXP(-INTERZONALFLOW/NFVOL*B652)),D652)</f>
        <v>1.1590299591489278E-3</v>
      </c>
      <c r="K652">
        <f t="shared" si="99"/>
        <v>1725.2459114397839</v>
      </c>
      <c r="L652">
        <f t="shared" si="100"/>
        <v>3450.4918228795677</v>
      </c>
      <c r="M652">
        <f t="shared" si="101"/>
        <v>10351.475468638691</v>
      </c>
      <c r="N652">
        <f t="shared" si="103"/>
        <v>601</v>
      </c>
    </row>
    <row r="653" spans="2:14" x14ac:dyDescent="0.2">
      <c r="B653">
        <f t="shared" si="95"/>
        <v>602</v>
      </c>
      <c r="C653" t="str">
        <f>IF(B652&lt;Utilisateur!$B$25, Quellstärke/(Volumen*Verlustrate)*(1-EXP(-Verlustrate*B653)),"")</f>
        <v/>
      </c>
      <c r="D653">
        <f>IF(B653&gt;Utilisateur!$B$25, Quellstärke/(Volumen*Verlustrate)*(1-EXP(-Verlustrate*Utilisateur!$B$25))  * EXP(-Verlustrate*(B653-Utilisateur!$B$25)), "")</f>
        <v>1.1279643144895849E-3</v>
      </c>
      <c r="E653">
        <f t="shared" si="104"/>
        <v>1.1279643144895849E-3</v>
      </c>
      <c r="F653">
        <f t="shared" si="96"/>
        <v>1568.2712262525768</v>
      </c>
      <c r="G653">
        <f t="shared" si="97"/>
        <v>3136.5424525051535</v>
      </c>
      <c r="H653">
        <f t="shared" si="98"/>
        <v>9409.6273575154464</v>
      </c>
      <c r="I653">
        <f t="shared" si="102"/>
        <v>602</v>
      </c>
      <c r="J653">
        <f>IF(B652&lt;Utilisateur!$B$25, C653+C$32/(INTERZONALFLOW)*(1-EXP(-INTERZONALFLOW/NFVOL*B653)),D653)</f>
        <v>1.1279643144895849E-3</v>
      </c>
      <c r="K653">
        <f t="shared" si="99"/>
        <v>1725.2459198995161</v>
      </c>
      <c r="L653">
        <f t="shared" si="100"/>
        <v>3450.4918397990323</v>
      </c>
      <c r="M653">
        <f t="shared" si="101"/>
        <v>10351.475519397085</v>
      </c>
      <c r="N653">
        <f t="shared" si="103"/>
        <v>602</v>
      </c>
    </row>
    <row r="654" spans="2:14" x14ac:dyDescent="0.2">
      <c r="B654">
        <f t="shared" si="95"/>
        <v>603</v>
      </c>
      <c r="C654" t="str">
        <f>IF(B653&lt;Utilisateur!$B$25, Quellstärke/(Volumen*Verlustrate)*(1-EXP(-Verlustrate*B654)),"")</f>
        <v/>
      </c>
      <c r="D654">
        <f>IF(B654&gt;Utilisateur!$B$25, Quellstärke/(Volumen*Verlustrate)*(1-EXP(-Verlustrate*Utilisateur!$B$25))  * EXP(-Verlustrate*(B654-Utilisateur!$B$25)), "")</f>
        <v>1.0977313267175686E-3</v>
      </c>
      <c r="E654">
        <f t="shared" si="104"/>
        <v>1.0977313267175686E-3</v>
      </c>
      <c r="F654">
        <f t="shared" si="96"/>
        <v>1568.2712344855618</v>
      </c>
      <c r="G654">
        <f t="shared" si="97"/>
        <v>3136.5424689711235</v>
      </c>
      <c r="H654">
        <f t="shared" si="98"/>
        <v>9409.627406913356</v>
      </c>
      <c r="I654">
        <f t="shared" si="102"/>
        <v>603</v>
      </c>
      <c r="J654">
        <f>IF(B653&lt;Utilisateur!$B$25, C654+C$32/(INTERZONALFLOW)*(1-EXP(-INTERZONALFLOW/NFVOL*B654)),D654)</f>
        <v>1.0977313267175686E-3</v>
      </c>
      <c r="K654">
        <f t="shared" si="99"/>
        <v>1725.2459281325011</v>
      </c>
      <c r="L654">
        <f t="shared" si="100"/>
        <v>3450.4918562650023</v>
      </c>
      <c r="M654">
        <f t="shared" si="101"/>
        <v>10351.475568794995</v>
      </c>
      <c r="N654">
        <f t="shared" si="103"/>
        <v>603</v>
      </c>
    </row>
    <row r="655" spans="2:14" x14ac:dyDescent="0.2">
      <c r="B655">
        <f t="shared" si="95"/>
        <v>604</v>
      </c>
      <c r="C655" t="str">
        <f>IF(B654&lt;Utilisateur!$B$25, Quellstärke/(Volumen*Verlustrate)*(1-EXP(-Verlustrate*B655)),"")</f>
        <v/>
      </c>
      <c r="D655">
        <f>IF(B655&gt;Utilisateur!$B$25, Quellstärke/(Volumen*Verlustrate)*(1-EXP(-Verlustrate*Utilisateur!$B$25))  * EXP(-Verlustrate*(B655-Utilisateur!$B$25)), "")</f>
        <v>1.0683086780120272E-3</v>
      </c>
      <c r="E655">
        <f t="shared" si="104"/>
        <v>1.0683086780120272E-3</v>
      </c>
      <c r="F655">
        <f t="shared" si="96"/>
        <v>1568.2712424978768</v>
      </c>
      <c r="G655">
        <f t="shared" si="97"/>
        <v>3136.5424849957535</v>
      </c>
      <c r="H655">
        <f t="shared" si="98"/>
        <v>9409.6274549872469</v>
      </c>
      <c r="I655">
        <f t="shared" si="102"/>
        <v>604</v>
      </c>
      <c r="J655">
        <f>IF(B654&lt;Utilisateur!$B$25, C655+C$32/(INTERZONALFLOW)*(1-EXP(-INTERZONALFLOW/NFVOL*B655)),D655)</f>
        <v>1.0683086780120272E-3</v>
      </c>
      <c r="K655">
        <f t="shared" si="99"/>
        <v>1725.2459361448161</v>
      </c>
      <c r="L655">
        <f t="shared" si="100"/>
        <v>3450.4918722896323</v>
      </c>
      <c r="M655">
        <f t="shared" si="101"/>
        <v>10351.475616868885</v>
      </c>
      <c r="N655">
        <f t="shared" si="103"/>
        <v>604</v>
      </c>
    </row>
    <row r="656" spans="2:14" x14ac:dyDescent="0.2">
      <c r="B656">
        <f t="shared" si="95"/>
        <v>605</v>
      </c>
      <c r="C656" t="str">
        <f>IF(B655&lt;Utilisateur!$B$25, Quellstärke/(Volumen*Verlustrate)*(1-EXP(-Verlustrate*B656)),"")</f>
        <v/>
      </c>
      <c r="D656">
        <f>IF(B656&gt;Utilisateur!$B$25, Quellstärke/(Volumen*Verlustrate)*(1-EXP(-Verlustrate*Utilisateur!$B$25))  * EXP(-Verlustrate*(B656-Utilisateur!$B$25)), "")</f>
        <v>1.0396746487398405E-3</v>
      </c>
      <c r="E656">
        <f t="shared" si="104"/>
        <v>1.0396746487398405E-3</v>
      </c>
      <c r="F656">
        <f t="shared" si="96"/>
        <v>1568.2712502954366</v>
      </c>
      <c r="G656">
        <f t="shared" si="97"/>
        <v>3136.5425005908733</v>
      </c>
      <c r="H656">
        <f t="shared" si="98"/>
        <v>9409.6275017726057</v>
      </c>
      <c r="I656">
        <f t="shared" si="102"/>
        <v>605</v>
      </c>
      <c r="J656">
        <f>IF(B655&lt;Utilisateur!$B$25, C656+C$32/(INTERZONALFLOW)*(1-EXP(-INTERZONALFLOW/NFVOL*B656)),D656)</f>
        <v>1.0396746487398405E-3</v>
      </c>
      <c r="K656">
        <f t="shared" si="99"/>
        <v>1725.245943942376</v>
      </c>
      <c r="L656">
        <f t="shared" si="100"/>
        <v>3450.491887884752</v>
      </c>
      <c r="M656">
        <f t="shared" si="101"/>
        <v>10351.475663654244</v>
      </c>
      <c r="N656">
        <f t="shared" si="103"/>
        <v>605</v>
      </c>
    </row>
    <row r="657" spans="2:14" x14ac:dyDescent="0.2">
      <c r="B657">
        <f t="shared" si="95"/>
        <v>606</v>
      </c>
      <c r="C657" t="str">
        <f>IF(B656&lt;Utilisateur!$B$25, Quellstärke/(Volumen*Verlustrate)*(1-EXP(-Verlustrate*B657)),"")</f>
        <v/>
      </c>
      <c r="D657">
        <f>IF(B657&gt;Utilisateur!$B$25, Quellstärke/(Volumen*Verlustrate)*(1-EXP(-Verlustrate*Utilisateur!$B$25))  * EXP(-Verlustrate*(B657-Utilisateur!$B$25)), "")</f>
        <v>1.0118081014222928E-3</v>
      </c>
      <c r="E657">
        <f t="shared" si="104"/>
        <v>1.0118081014222928E-3</v>
      </c>
      <c r="F657">
        <f t="shared" si="96"/>
        <v>1568.2712578839974</v>
      </c>
      <c r="G657">
        <f t="shared" si="97"/>
        <v>3136.5425157679947</v>
      </c>
      <c r="H657">
        <f t="shared" si="98"/>
        <v>9409.6275473039695</v>
      </c>
      <c r="I657">
        <f t="shared" si="102"/>
        <v>606</v>
      </c>
      <c r="J657">
        <f>IF(B656&lt;Utilisateur!$B$25, C657+C$32/(INTERZONALFLOW)*(1-EXP(-INTERZONALFLOW/NFVOL*B657)),D657)</f>
        <v>1.0118081014222928E-3</v>
      </c>
      <c r="K657">
        <f t="shared" si="99"/>
        <v>1725.2459515309367</v>
      </c>
      <c r="L657">
        <f t="shared" si="100"/>
        <v>3450.4919030618735</v>
      </c>
      <c r="M657">
        <f t="shared" si="101"/>
        <v>10351.475709185608</v>
      </c>
      <c r="N657">
        <f t="shared" si="103"/>
        <v>606</v>
      </c>
    </row>
    <row r="658" spans="2:14" x14ac:dyDescent="0.2">
      <c r="B658">
        <f t="shared" si="95"/>
        <v>607</v>
      </c>
      <c r="C658" t="str">
        <f>IF(B657&lt;Utilisateur!$B$25, Quellstärke/(Volumen*Verlustrate)*(1-EXP(-Verlustrate*B658)),"")</f>
        <v/>
      </c>
      <c r="D658">
        <f>IF(B658&gt;Utilisateur!$B$25, Quellstärke/(Volumen*Verlustrate)*(1-EXP(-Verlustrate*Utilisateur!$B$25))  * EXP(-Verlustrate*(B658-Utilisateur!$B$25)), "")</f>
        <v>9.8468846513152081E-4</v>
      </c>
      <c r="E658">
        <f t="shared" si="104"/>
        <v>9.8468846513152081E-4</v>
      </c>
      <c r="F658">
        <f t="shared" si="96"/>
        <v>1568.2712652691609</v>
      </c>
      <c r="G658">
        <f t="shared" si="97"/>
        <v>3136.5425305383219</v>
      </c>
      <c r="H658">
        <f t="shared" si="98"/>
        <v>9409.6275916149498</v>
      </c>
      <c r="I658">
        <f t="shared" si="102"/>
        <v>607</v>
      </c>
      <c r="J658">
        <f>IF(B657&lt;Utilisateur!$B$25, C658+C$32/(INTERZONALFLOW)*(1-EXP(-INTERZONALFLOW/NFVOL*B658)),D658)</f>
        <v>9.8468846513152081E-4</v>
      </c>
      <c r="K658">
        <f t="shared" si="99"/>
        <v>1725.2459589161003</v>
      </c>
      <c r="L658">
        <f t="shared" si="100"/>
        <v>3450.4919178322007</v>
      </c>
      <c r="M658">
        <f t="shared" si="101"/>
        <v>10351.475753496588</v>
      </c>
      <c r="N658">
        <f t="shared" si="103"/>
        <v>607</v>
      </c>
    </row>
    <row r="659" spans="2:14" x14ac:dyDescent="0.2">
      <c r="B659">
        <f t="shared" si="95"/>
        <v>608</v>
      </c>
      <c r="C659" t="str">
        <f>IF(B658&lt;Utilisateur!$B$25, Quellstärke/(Volumen*Verlustrate)*(1-EXP(-Verlustrate*B659)),"")</f>
        <v/>
      </c>
      <c r="D659">
        <f>IF(B659&gt;Utilisateur!$B$25, Quellstärke/(Volumen*Verlustrate)*(1-EXP(-Verlustrate*Utilisateur!$B$25))  * EXP(-Verlustrate*(B659-Utilisateur!$B$25)), "")</f>
        <v>9.5829572030515619E-4</v>
      </c>
      <c r="E659">
        <f t="shared" si="104"/>
        <v>9.5829572030515619E-4</v>
      </c>
      <c r="F659">
        <f t="shared" si="96"/>
        <v>1568.2712724563789</v>
      </c>
      <c r="G659">
        <f t="shared" si="97"/>
        <v>3136.5425449127579</v>
      </c>
      <c r="H659">
        <f t="shared" si="98"/>
        <v>9409.6276347382573</v>
      </c>
      <c r="I659">
        <f t="shared" si="102"/>
        <v>608</v>
      </c>
      <c r="J659">
        <f>IF(B658&lt;Utilisateur!$B$25, C659+C$32/(INTERZONALFLOW)*(1-EXP(-INTERZONALFLOW/NFVOL*B659)),D659)</f>
        <v>9.5829572030515619E-4</v>
      </c>
      <c r="K659">
        <f t="shared" si="99"/>
        <v>1725.2459661033183</v>
      </c>
      <c r="L659">
        <f t="shared" si="100"/>
        <v>3450.4919322066366</v>
      </c>
      <c r="M659">
        <f t="shared" si="101"/>
        <v>10351.475796619896</v>
      </c>
      <c r="N659">
        <f t="shared" si="103"/>
        <v>608</v>
      </c>
    </row>
    <row r="660" spans="2:14" x14ac:dyDescent="0.2">
      <c r="B660">
        <f t="shared" si="95"/>
        <v>609</v>
      </c>
      <c r="C660" t="str">
        <f>IF(B659&lt;Utilisateur!$B$25, Quellstärke/(Volumen*Verlustrate)*(1-EXP(-Verlustrate*B660)),"")</f>
        <v/>
      </c>
      <c r="D660">
        <f>IF(B660&gt;Utilisateur!$B$25, Quellstärke/(Volumen*Verlustrate)*(1-EXP(-Verlustrate*Utilisateur!$B$25))  * EXP(-Verlustrate*(B660-Utilisateur!$B$25)), "")</f>
        <v>9.3261038396801185E-4</v>
      </c>
      <c r="E660">
        <f t="shared" si="104"/>
        <v>9.3261038396801185E-4</v>
      </c>
      <c r="F660">
        <f t="shared" si="96"/>
        <v>1568.2712794509569</v>
      </c>
      <c r="G660">
        <f t="shared" si="97"/>
        <v>3136.5425589019137</v>
      </c>
      <c r="H660">
        <f t="shared" si="98"/>
        <v>9409.6276767057243</v>
      </c>
      <c r="I660">
        <f t="shared" si="102"/>
        <v>609</v>
      </c>
      <c r="J660">
        <f>IF(B659&lt;Utilisateur!$B$25, C660+C$32/(INTERZONALFLOW)*(1-EXP(-INTERZONALFLOW/NFVOL*B660)),D660)</f>
        <v>9.3261038396801185E-4</v>
      </c>
      <c r="K660">
        <f t="shared" si="99"/>
        <v>1725.2459730978962</v>
      </c>
      <c r="L660">
        <f t="shared" si="100"/>
        <v>3450.4919461957925</v>
      </c>
      <c r="M660">
        <f t="shared" si="101"/>
        <v>10351.475838587363</v>
      </c>
      <c r="N660">
        <f t="shared" si="103"/>
        <v>609</v>
      </c>
    </row>
    <row r="661" spans="2:14" x14ac:dyDescent="0.2">
      <c r="B661">
        <f t="shared" si="95"/>
        <v>610</v>
      </c>
      <c r="C661" t="str">
        <f>IF(B660&lt;Utilisateur!$B$25, Quellstärke/(Volumen*Verlustrate)*(1-EXP(-Verlustrate*B661)),"")</f>
        <v/>
      </c>
      <c r="D661">
        <f>IF(B661&gt;Utilisateur!$B$25, Quellstärke/(Volumen*Verlustrate)*(1-EXP(-Verlustrate*Utilisateur!$B$25))  * EXP(-Verlustrate*(B661-Utilisateur!$B$25)), "")</f>
        <v>9.076134953498456E-4</v>
      </c>
      <c r="E661">
        <f t="shared" si="104"/>
        <v>9.076134953498456E-4</v>
      </c>
      <c r="F661">
        <f t="shared" si="96"/>
        <v>1568.2712862580581</v>
      </c>
      <c r="G661">
        <f t="shared" si="97"/>
        <v>3136.5425725161163</v>
      </c>
      <c r="H661">
        <f t="shared" si="98"/>
        <v>9409.6277175483319</v>
      </c>
      <c r="I661">
        <f t="shared" si="102"/>
        <v>610</v>
      </c>
      <c r="J661">
        <f>IF(B660&lt;Utilisateur!$B$25, C661+C$32/(INTERZONALFLOW)*(1-EXP(-INTERZONALFLOW/NFVOL*B661)),D661)</f>
        <v>9.076134953498456E-4</v>
      </c>
      <c r="K661">
        <f t="shared" si="99"/>
        <v>1725.2459799049975</v>
      </c>
      <c r="L661">
        <f t="shared" si="100"/>
        <v>3450.491959809995</v>
      </c>
      <c r="M661">
        <f t="shared" si="101"/>
        <v>10351.475879429971</v>
      </c>
      <c r="N661">
        <f t="shared" si="103"/>
        <v>610</v>
      </c>
    </row>
    <row r="662" spans="2:14" x14ac:dyDescent="0.2">
      <c r="B662">
        <f t="shared" si="95"/>
        <v>611</v>
      </c>
      <c r="C662" t="str">
        <f>IF(B661&lt;Utilisateur!$B$25, Quellstärke/(Volumen*Verlustrate)*(1-EXP(-Verlustrate*B662)),"")</f>
        <v/>
      </c>
      <c r="D662">
        <f>IF(B662&gt;Utilisateur!$B$25, Quellstärke/(Volumen*Verlustrate)*(1-EXP(-Verlustrate*Utilisateur!$B$25))  * EXP(-Verlustrate*(B662-Utilisateur!$B$25)), "")</f>
        <v>8.8328660188864076E-4</v>
      </c>
      <c r="E662">
        <f t="shared" si="104"/>
        <v>8.8328660188864076E-4</v>
      </c>
      <c r="F662">
        <f t="shared" si="96"/>
        <v>1568.2712928827077</v>
      </c>
      <c r="G662">
        <f t="shared" si="97"/>
        <v>3136.5425857654154</v>
      </c>
      <c r="H662">
        <f t="shared" si="98"/>
        <v>9409.6277572962299</v>
      </c>
      <c r="I662">
        <f t="shared" si="102"/>
        <v>611</v>
      </c>
      <c r="J662">
        <f>IF(B661&lt;Utilisateur!$B$25, C662+C$32/(INTERZONALFLOW)*(1-EXP(-INTERZONALFLOW/NFVOL*B662)),D662)</f>
        <v>8.8328660188864076E-4</v>
      </c>
      <c r="K662">
        <f t="shared" si="99"/>
        <v>1725.2459865296471</v>
      </c>
      <c r="L662">
        <f t="shared" si="100"/>
        <v>3450.4919730592942</v>
      </c>
      <c r="M662">
        <f t="shared" si="101"/>
        <v>10351.475919177868</v>
      </c>
      <c r="N662">
        <f t="shared" si="103"/>
        <v>611</v>
      </c>
    </row>
    <row r="663" spans="2:14" x14ac:dyDescent="0.2">
      <c r="B663">
        <f t="shared" si="95"/>
        <v>612</v>
      </c>
      <c r="C663" t="str">
        <f>IF(B662&lt;Utilisateur!$B$25, Quellstärke/(Volumen*Verlustrate)*(1-EXP(-Verlustrate*B663)),"")</f>
        <v/>
      </c>
      <c r="D663">
        <f>IF(B663&gt;Utilisateur!$B$25, Quellstärke/(Volumen*Verlustrate)*(1-EXP(-Verlustrate*Utilisateur!$B$25))  * EXP(-Verlustrate*(B663-Utilisateur!$B$25)), "")</f>
        <v>8.5961174560901554E-4</v>
      </c>
      <c r="E663">
        <f t="shared" si="104"/>
        <v>8.5961174560901554E-4</v>
      </c>
      <c r="F663">
        <f t="shared" si="96"/>
        <v>1568.2712993297957</v>
      </c>
      <c r="G663">
        <f t="shared" si="97"/>
        <v>3136.5425986595915</v>
      </c>
      <c r="H663">
        <f t="shared" si="98"/>
        <v>9409.6277959787585</v>
      </c>
      <c r="I663">
        <f t="shared" si="102"/>
        <v>612</v>
      </c>
      <c r="J663">
        <f>IF(B662&lt;Utilisateur!$B$25, C663+C$32/(INTERZONALFLOW)*(1-EXP(-INTERZONALFLOW/NFVOL*B663)),D663)</f>
        <v>8.5961174560901554E-4</v>
      </c>
      <c r="K663">
        <f t="shared" si="99"/>
        <v>1725.2459929767351</v>
      </c>
      <c r="L663">
        <f t="shared" si="100"/>
        <v>3450.4919859534702</v>
      </c>
      <c r="M663">
        <f t="shared" si="101"/>
        <v>10351.475957860397</v>
      </c>
      <c r="N663">
        <f t="shared" si="103"/>
        <v>612</v>
      </c>
    </row>
    <row r="664" spans="2:14" x14ac:dyDescent="0.2">
      <c r="B664">
        <f t="shared" si="95"/>
        <v>613</v>
      </c>
      <c r="C664" t="str">
        <f>IF(B663&lt;Utilisateur!$B$25, Quellstärke/(Volumen*Verlustrate)*(1-EXP(-Verlustrate*B664)),"")</f>
        <v/>
      </c>
      <c r="D664">
        <f>IF(B664&gt;Utilisateur!$B$25, Quellstärke/(Volumen*Verlustrate)*(1-EXP(-Verlustrate*Utilisateur!$B$25))  * EXP(-Verlustrate*(B664-Utilisateur!$B$25)), "")</f>
        <v>8.3657144986575937E-4</v>
      </c>
      <c r="E664">
        <f t="shared" si="104"/>
        <v>8.3657144986575937E-4</v>
      </c>
      <c r="F664">
        <f t="shared" si="96"/>
        <v>1568.2713056040816</v>
      </c>
      <c r="G664">
        <f t="shared" si="97"/>
        <v>3136.5426112081632</v>
      </c>
      <c r="H664">
        <f t="shared" si="98"/>
        <v>9409.6278336244741</v>
      </c>
      <c r="I664">
        <f t="shared" si="102"/>
        <v>613</v>
      </c>
      <c r="J664">
        <f>IF(B663&lt;Utilisateur!$B$25, C664+C$32/(INTERZONALFLOW)*(1-EXP(-INTERZONALFLOW/NFVOL*B664)),D664)</f>
        <v>8.3657144986575937E-4</v>
      </c>
      <c r="K664">
        <f t="shared" si="99"/>
        <v>1725.245999251021</v>
      </c>
      <c r="L664">
        <f t="shared" si="100"/>
        <v>3450.491998502042</v>
      </c>
      <c r="M664">
        <f t="shared" si="101"/>
        <v>10351.475995506113</v>
      </c>
      <c r="N664">
        <f t="shared" si="103"/>
        <v>613</v>
      </c>
    </row>
    <row r="665" spans="2:14" x14ac:dyDescent="0.2">
      <c r="B665">
        <f t="shared" si="95"/>
        <v>614</v>
      </c>
      <c r="C665" t="str">
        <f>IF(B664&lt;Utilisateur!$B$25, Quellstärke/(Volumen*Verlustrate)*(1-EXP(-Verlustrate*B665)),"")</f>
        <v/>
      </c>
      <c r="D665">
        <f>IF(B665&gt;Utilisateur!$B$25, Quellstärke/(Volumen*Verlustrate)*(1-EXP(-Verlustrate*Utilisateur!$B$25))  * EXP(-Verlustrate*(B665-Utilisateur!$B$25)), "")</f>
        <v>8.1414870644266077E-4</v>
      </c>
      <c r="E665">
        <f t="shared" si="104"/>
        <v>8.1414870644266077E-4</v>
      </c>
      <c r="F665">
        <f t="shared" si="96"/>
        <v>1568.2713117101969</v>
      </c>
      <c r="G665">
        <f t="shared" si="97"/>
        <v>3136.5426234203937</v>
      </c>
      <c r="H665">
        <f t="shared" si="98"/>
        <v>9409.6278702611653</v>
      </c>
      <c r="I665">
        <f t="shared" si="102"/>
        <v>614</v>
      </c>
      <c r="J665">
        <f>IF(B664&lt;Utilisateur!$B$25, C665+C$32/(INTERZONALFLOW)*(1-EXP(-INTERZONALFLOW/NFVOL*B665)),D665)</f>
        <v>8.1414870644266077E-4</v>
      </c>
      <c r="K665">
        <f t="shared" si="99"/>
        <v>1725.2460053571363</v>
      </c>
      <c r="L665">
        <f t="shared" si="100"/>
        <v>3450.4920107142725</v>
      </c>
      <c r="M665">
        <f t="shared" si="101"/>
        <v>10351.476032142804</v>
      </c>
      <c r="N665">
        <f t="shared" si="103"/>
        <v>614</v>
      </c>
    </row>
    <row r="666" spans="2:14" x14ac:dyDescent="0.2">
      <c r="B666">
        <f t="shared" si="95"/>
        <v>615</v>
      </c>
      <c r="C666" t="str">
        <f>IF(B665&lt;Utilisateur!$B$25, Quellstärke/(Volumen*Verlustrate)*(1-EXP(-Verlustrate*B666)),"")</f>
        <v/>
      </c>
      <c r="D666">
        <f>IF(B666&gt;Utilisateur!$B$25, Quellstärke/(Volumen*Verlustrate)*(1-EXP(-Verlustrate*Utilisateur!$B$25))  * EXP(-Verlustrate*(B666-Utilisateur!$B$25)), "")</f>
        <v>7.9232696299714924E-4</v>
      </c>
      <c r="E666">
        <f t="shared" si="104"/>
        <v>7.9232696299714924E-4</v>
      </c>
      <c r="F666">
        <f t="shared" si="96"/>
        <v>1568.271317652649</v>
      </c>
      <c r="G666">
        <f t="shared" si="97"/>
        <v>3136.5426353052981</v>
      </c>
      <c r="H666">
        <f t="shared" si="98"/>
        <v>9409.6279059158787</v>
      </c>
      <c r="I666">
        <f t="shared" si="102"/>
        <v>615</v>
      </c>
      <c r="J666">
        <f>IF(B665&lt;Utilisateur!$B$25, C666+C$32/(INTERZONALFLOW)*(1-EXP(-INTERZONALFLOW/NFVOL*B666)),D666)</f>
        <v>7.9232696299714924E-4</v>
      </c>
      <c r="K666">
        <f t="shared" si="99"/>
        <v>1725.2460112995884</v>
      </c>
      <c r="L666">
        <f t="shared" si="100"/>
        <v>3450.4920225991768</v>
      </c>
      <c r="M666">
        <f t="shared" si="101"/>
        <v>10351.476067797517</v>
      </c>
      <c r="N666">
        <f t="shared" si="103"/>
        <v>615</v>
      </c>
    </row>
    <row r="667" spans="2:14" x14ac:dyDescent="0.2">
      <c r="B667">
        <f t="shared" si="95"/>
        <v>616</v>
      </c>
      <c r="C667" t="str">
        <f>IF(B666&lt;Utilisateur!$B$25, Quellstärke/(Volumen*Verlustrate)*(1-EXP(-Verlustrate*B667)),"")</f>
        <v/>
      </c>
      <c r="D667">
        <f>IF(B667&gt;Utilisateur!$B$25, Quellstärke/(Volumen*Verlustrate)*(1-EXP(-Verlustrate*Utilisateur!$B$25))  * EXP(-Verlustrate*(B667-Utilisateur!$B$25)), "")</f>
        <v>7.7109011084143812E-4</v>
      </c>
      <c r="E667">
        <f t="shared" si="104"/>
        <v>7.7109011084143812E-4</v>
      </c>
      <c r="F667">
        <f t="shared" si="96"/>
        <v>1568.2713234358248</v>
      </c>
      <c r="G667">
        <f t="shared" si="97"/>
        <v>3136.5426468716496</v>
      </c>
      <c r="H667">
        <f t="shared" si="98"/>
        <v>9409.6279406149333</v>
      </c>
      <c r="I667">
        <f t="shared" si="102"/>
        <v>616</v>
      </c>
      <c r="J667">
        <f>IF(B666&lt;Utilisateur!$B$25, C667+C$32/(INTERZONALFLOW)*(1-EXP(-INTERZONALFLOW/NFVOL*B667)),D667)</f>
        <v>7.7109011084143812E-4</v>
      </c>
      <c r="K667">
        <f t="shared" si="99"/>
        <v>1725.2460170827642</v>
      </c>
      <c r="L667">
        <f t="shared" si="100"/>
        <v>3450.4920341655284</v>
      </c>
      <c r="M667">
        <f t="shared" si="101"/>
        <v>10351.476102496572</v>
      </c>
      <c r="N667">
        <f t="shared" si="103"/>
        <v>616</v>
      </c>
    </row>
    <row r="668" spans="2:14" x14ac:dyDescent="0.2">
      <c r="B668">
        <f t="shared" si="95"/>
        <v>617</v>
      </c>
      <c r="C668" t="str">
        <f>IF(B667&lt;Utilisateur!$B$25, Quellstärke/(Volumen*Verlustrate)*(1-EXP(-Verlustrate*B668)),"")</f>
        <v/>
      </c>
      <c r="D668">
        <f>IF(B668&gt;Utilisateur!$B$25, Quellstärke/(Volumen*Verlustrate)*(1-EXP(-Verlustrate*Utilisateur!$B$25))  * EXP(-Verlustrate*(B668-Utilisateur!$B$25)), "")</f>
        <v>7.5042247305119375E-4</v>
      </c>
      <c r="E668">
        <f t="shared" si="104"/>
        <v>7.5042247305119375E-4</v>
      </c>
      <c r="F668">
        <f t="shared" si="96"/>
        <v>1568.2713290639933</v>
      </c>
      <c r="G668">
        <f t="shared" si="97"/>
        <v>3136.5426581279867</v>
      </c>
      <c r="H668">
        <f t="shared" si="98"/>
        <v>9409.6279743839441</v>
      </c>
      <c r="I668">
        <f t="shared" si="102"/>
        <v>617</v>
      </c>
      <c r="J668">
        <f>IF(B667&lt;Utilisateur!$B$25, C668+C$32/(INTERZONALFLOW)*(1-EXP(-INTERZONALFLOW/NFVOL*B668)),D668)</f>
        <v>7.5042247305119375E-4</v>
      </c>
      <c r="K668">
        <f t="shared" si="99"/>
        <v>1725.2460227109327</v>
      </c>
      <c r="L668">
        <f t="shared" si="100"/>
        <v>3450.4920454218654</v>
      </c>
      <c r="M668">
        <f t="shared" si="101"/>
        <v>10351.476136265583</v>
      </c>
      <c r="N668">
        <f t="shared" si="103"/>
        <v>617</v>
      </c>
    </row>
    <row r="669" spans="2:14" x14ac:dyDescent="0.2">
      <c r="B669">
        <f t="shared" si="95"/>
        <v>618</v>
      </c>
      <c r="C669" t="str">
        <f>IF(B668&lt;Utilisateur!$B$25, Quellstärke/(Volumen*Verlustrate)*(1-EXP(-Verlustrate*B669)),"")</f>
        <v/>
      </c>
      <c r="D669">
        <f>IF(B669&gt;Utilisateur!$B$25, Quellstärke/(Volumen*Verlustrate)*(1-EXP(-Verlustrate*Utilisateur!$B$25))  * EXP(-Verlustrate*(B669-Utilisateur!$B$25)), "")</f>
        <v>7.3030879289290708E-4</v>
      </c>
      <c r="E669">
        <f t="shared" si="104"/>
        <v>7.3030879289290708E-4</v>
      </c>
      <c r="F669">
        <f t="shared" si="96"/>
        <v>1568.2713345413092</v>
      </c>
      <c r="G669">
        <f t="shared" si="97"/>
        <v>3136.5426690826184</v>
      </c>
      <c r="H669">
        <f t="shared" si="98"/>
        <v>9409.6280072478403</v>
      </c>
      <c r="I669">
        <f t="shared" si="102"/>
        <v>618</v>
      </c>
      <c r="J669">
        <f>IF(B668&lt;Utilisateur!$B$25, C669+C$32/(INTERZONALFLOW)*(1-EXP(-INTERZONALFLOW/NFVOL*B669)),D669)</f>
        <v>7.3030879289290708E-4</v>
      </c>
      <c r="K669">
        <f t="shared" si="99"/>
        <v>1725.2460281882486</v>
      </c>
      <c r="L669">
        <f t="shared" si="100"/>
        <v>3450.4920563764972</v>
      </c>
      <c r="M669">
        <f t="shared" si="101"/>
        <v>10351.476169129479</v>
      </c>
      <c r="N669">
        <f t="shared" si="103"/>
        <v>618</v>
      </c>
    </row>
    <row r="670" spans="2:14" x14ac:dyDescent="0.2">
      <c r="B670">
        <f t="shared" si="95"/>
        <v>619</v>
      </c>
      <c r="C670" t="str">
        <f>IF(B669&lt;Utilisateur!$B$25, Quellstärke/(Volumen*Verlustrate)*(1-EXP(-Verlustrate*B670)),"")</f>
        <v/>
      </c>
      <c r="D670">
        <f>IF(B670&gt;Utilisateur!$B$25, Quellstärke/(Volumen*Verlustrate)*(1-EXP(-Verlustrate*Utilisateur!$B$25))  * EXP(-Verlustrate*(B670-Utilisateur!$B$25)), "")</f>
        <v>7.1073422256147021E-4</v>
      </c>
      <c r="E670">
        <f t="shared" si="104"/>
        <v>7.1073422256147021E-4</v>
      </c>
      <c r="F670">
        <f t="shared" si="96"/>
        <v>1568.2713398718158</v>
      </c>
      <c r="G670">
        <f t="shared" si="97"/>
        <v>3136.5426797436317</v>
      </c>
      <c r="H670">
        <f t="shared" si="98"/>
        <v>9409.6280392308799</v>
      </c>
      <c r="I670">
        <f t="shared" si="102"/>
        <v>619</v>
      </c>
      <c r="J670">
        <f>IF(B669&lt;Utilisateur!$B$25, C670+C$32/(INTERZONALFLOW)*(1-EXP(-INTERZONALFLOW/NFVOL*B670)),D670)</f>
        <v>7.1073422256147021E-4</v>
      </c>
      <c r="K670">
        <f t="shared" si="99"/>
        <v>1725.2460335187552</v>
      </c>
      <c r="L670">
        <f t="shared" si="100"/>
        <v>3450.4920670375104</v>
      </c>
      <c r="M670">
        <f t="shared" si="101"/>
        <v>10351.476201112519</v>
      </c>
      <c r="N670">
        <f t="shared" si="103"/>
        <v>619</v>
      </c>
    </row>
    <row r="671" spans="2:14" x14ac:dyDescent="0.2">
      <c r="B671">
        <f t="shared" si="95"/>
        <v>620</v>
      </c>
      <c r="C671" t="str">
        <f>IF(B670&lt;Utilisateur!$B$25, Quellstärke/(Volumen*Verlustrate)*(1-EXP(-Verlustrate*B671)),"")</f>
        <v/>
      </c>
      <c r="D671">
        <f>IF(B671&gt;Utilisateur!$B$25, Quellstärke/(Volumen*Verlustrate)*(1-EXP(-Verlustrate*Utilisateur!$B$25))  * EXP(-Verlustrate*(B671-Utilisateur!$B$25)), "")</f>
        <v>6.9168431221959959E-4</v>
      </c>
      <c r="E671">
        <f t="shared" si="104"/>
        <v>6.9168431221959959E-4</v>
      </c>
      <c r="F671">
        <f t="shared" si="96"/>
        <v>1568.2713450594481</v>
      </c>
      <c r="G671">
        <f t="shared" si="97"/>
        <v>3136.5426901188962</v>
      </c>
      <c r="H671">
        <f t="shared" si="98"/>
        <v>9409.6280703566736</v>
      </c>
      <c r="I671">
        <f t="shared" si="102"/>
        <v>620</v>
      </c>
      <c r="J671">
        <f>IF(B670&lt;Utilisateur!$B$25, C671+C$32/(INTERZONALFLOW)*(1-EXP(-INTERZONALFLOW/NFVOL*B671)),D671)</f>
        <v>6.9168431221959959E-4</v>
      </c>
      <c r="K671">
        <f t="shared" si="99"/>
        <v>1725.2460387063875</v>
      </c>
      <c r="L671">
        <f t="shared" si="100"/>
        <v>3450.492077412775</v>
      </c>
      <c r="M671">
        <f t="shared" si="101"/>
        <v>10351.476232238312</v>
      </c>
      <c r="N671">
        <f t="shared" si="103"/>
        <v>620</v>
      </c>
    </row>
    <row r="672" spans="2:14" x14ac:dyDescent="0.2">
      <c r="B672">
        <f t="shared" si="95"/>
        <v>621</v>
      </c>
      <c r="C672" t="str">
        <f>IF(B671&lt;Utilisateur!$B$25, Quellstärke/(Volumen*Verlustrate)*(1-EXP(-Verlustrate*B672)),"")</f>
        <v/>
      </c>
      <c r="D672">
        <f>IF(B672&gt;Utilisateur!$B$25, Quellstärke/(Volumen*Verlustrate)*(1-EXP(-Verlustrate*Utilisateur!$B$25))  * EXP(-Verlustrate*(B672-Utilisateur!$B$25)), "")</f>
        <v>6.7314499933105885E-4</v>
      </c>
      <c r="E672">
        <f t="shared" si="104"/>
        <v>6.7314499933105885E-4</v>
      </c>
      <c r="F672">
        <f t="shared" si="96"/>
        <v>1568.2713501080357</v>
      </c>
      <c r="G672">
        <f t="shared" si="97"/>
        <v>3136.5427002160714</v>
      </c>
      <c r="H672">
        <f t="shared" si="98"/>
        <v>9409.6281006481986</v>
      </c>
      <c r="I672">
        <f t="shared" si="102"/>
        <v>621</v>
      </c>
      <c r="J672">
        <f>IF(B671&lt;Utilisateur!$B$25, C672+C$32/(INTERZONALFLOW)*(1-EXP(-INTERZONALFLOW/NFVOL*B672)),D672)</f>
        <v>6.7314499933105885E-4</v>
      </c>
      <c r="K672">
        <f t="shared" si="99"/>
        <v>1725.2460437549751</v>
      </c>
      <c r="L672">
        <f t="shared" si="100"/>
        <v>3450.4920875099501</v>
      </c>
      <c r="M672">
        <f t="shared" si="101"/>
        <v>10351.476262529837</v>
      </c>
      <c r="N672">
        <f t="shared" si="103"/>
        <v>621</v>
      </c>
    </row>
    <row r="673" spans="2:14" x14ac:dyDescent="0.2">
      <c r="B673">
        <f t="shared" si="95"/>
        <v>622</v>
      </c>
      <c r="C673" t="str">
        <f>IF(B672&lt;Utilisateur!$B$25, Quellstärke/(Volumen*Verlustrate)*(1-EXP(-Verlustrate*B673)),"")</f>
        <v/>
      </c>
      <c r="D673">
        <f>IF(B673&gt;Utilisateur!$B$25, Quellstärke/(Volumen*Verlustrate)*(1-EXP(-Verlustrate*Utilisateur!$B$25))  * EXP(-Verlustrate*(B673-Utilisateur!$B$25)), "")</f>
        <v>6.5510259827976283E-4</v>
      </c>
      <c r="E673">
        <f t="shared" si="104"/>
        <v>6.5510259827976283E-4</v>
      </c>
      <c r="F673">
        <f t="shared" si="96"/>
        <v>1568.2713550213052</v>
      </c>
      <c r="G673">
        <f t="shared" si="97"/>
        <v>3136.5427100426105</v>
      </c>
      <c r="H673">
        <f t="shared" si="98"/>
        <v>9409.6281301278159</v>
      </c>
      <c r="I673">
        <f t="shared" si="102"/>
        <v>622</v>
      </c>
      <c r="J673">
        <f>IF(B672&lt;Utilisateur!$B$25, C673+C$32/(INTERZONALFLOW)*(1-EXP(-INTERZONALFLOW/NFVOL*B673)),D673)</f>
        <v>6.5510259827976283E-4</v>
      </c>
      <c r="K673">
        <f t="shared" si="99"/>
        <v>1725.2460486682446</v>
      </c>
      <c r="L673">
        <f t="shared" si="100"/>
        <v>3450.4920973364892</v>
      </c>
      <c r="M673">
        <f t="shared" si="101"/>
        <v>10351.476292009454</v>
      </c>
      <c r="N673">
        <f t="shared" si="103"/>
        <v>622</v>
      </c>
    </row>
    <row r="674" spans="2:14" x14ac:dyDescent="0.2">
      <c r="B674">
        <f t="shared" si="95"/>
        <v>623</v>
      </c>
      <c r="C674" t="str">
        <f>IF(B673&lt;Utilisateur!$B$25, Quellstärke/(Volumen*Verlustrate)*(1-EXP(-Verlustrate*B674)),"")</f>
        <v/>
      </c>
      <c r="D674">
        <f>IF(B674&gt;Utilisateur!$B$25, Quellstärke/(Volumen*Verlustrate)*(1-EXP(-Verlustrate*Utilisateur!$B$25))  * EXP(-Verlustrate*(B674-Utilisateur!$B$25)), "")</f>
        <v>6.3754379026714357E-4</v>
      </c>
      <c r="E674">
        <f t="shared" si="104"/>
        <v>6.3754379026714357E-4</v>
      </c>
      <c r="F674">
        <f t="shared" si="96"/>
        <v>1568.2713598028836</v>
      </c>
      <c r="G674">
        <f t="shared" si="97"/>
        <v>3136.5427196057672</v>
      </c>
      <c r="H674">
        <f t="shared" si="98"/>
        <v>9409.628158817286</v>
      </c>
      <c r="I674">
        <f t="shared" si="102"/>
        <v>623</v>
      </c>
      <c r="J674">
        <f>IF(B673&lt;Utilisateur!$B$25, C674+C$32/(INTERZONALFLOW)*(1-EXP(-INTERZONALFLOW/NFVOL*B674)),D674)</f>
        <v>6.3754379026714357E-4</v>
      </c>
      <c r="K674">
        <f t="shared" si="99"/>
        <v>1725.246053449823</v>
      </c>
      <c r="L674">
        <f t="shared" si="100"/>
        <v>3450.4921068996459</v>
      </c>
      <c r="M674">
        <f t="shared" si="101"/>
        <v>10351.476320698925</v>
      </c>
      <c r="N674">
        <f t="shared" si="103"/>
        <v>623</v>
      </c>
    </row>
    <row r="675" spans="2:14" x14ac:dyDescent="0.2">
      <c r="B675">
        <f t="shared" si="95"/>
        <v>624</v>
      </c>
      <c r="C675" t="str">
        <f>IF(B674&lt;Utilisateur!$B$25, Quellstärke/(Volumen*Verlustrate)*(1-EXP(-Verlustrate*B675)),"")</f>
        <v/>
      </c>
      <c r="D675">
        <f>IF(B675&gt;Utilisateur!$B$25, Quellstärke/(Volumen*Verlustrate)*(1-EXP(-Verlustrate*Utilisateur!$B$25))  * EXP(-Verlustrate*(B675-Utilisateur!$B$25)), "")</f>
        <v>6.2045561348027885E-4</v>
      </c>
      <c r="E675">
        <f t="shared" si="104"/>
        <v>6.2045561348027885E-4</v>
      </c>
      <c r="F675">
        <f t="shared" si="96"/>
        <v>1568.2713644563007</v>
      </c>
      <c r="G675">
        <f t="shared" si="97"/>
        <v>3136.5427289126014</v>
      </c>
      <c r="H675">
        <f t="shared" si="98"/>
        <v>9409.6281867377893</v>
      </c>
      <c r="I675">
        <f t="shared" si="102"/>
        <v>624</v>
      </c>
      <c r="J675">
        <f>IF(B674&lt;Utilisateur!$B$25, C675+C$32/(INTERZONALFLOW)*(1-EXP(-INTERZONALFLOW/NFVOL*B675)),D675)</f>
        <v>6.2045561348027885E-4</v>
      </c>
      <c r="K675">
        <f t="shared" si="99"/>
        <v>1725.2460581032401</v>
      </c>
      <c r="L675">
        <f t="shared" si="100"/>
        <v>3450.4921162064802</v>
      </c>
      <c r="M675">
        <f t="shared" si="101"/>
        <v>10351.476348619428</v>
      </c>
      <c r="N675">
        <f t="shared" si="103"/>
        <v>624</v>
      </c>
    </row>
    <row r="676" spans="2:14" x14ac:dyDescent="0.2">
      <c r="B676">
        <f t="shared" si="95"/>
        <v>625</v>
      </c>
      <c r="C676" t="str">
        <f>IF(B675&lt;Utilisateur!$B$25, Quellstärke/(Volumen*Verlustrate)*(1-EXP(-Verlustrate*B676)),"")</f>
        <v/>
      </c>
      <c r="D676">
        <f>IF(B676&gt;Utilisateur!$B$25, Quellstärke/(Volumen*Verlustrate)*(1-EXP(-Verlustrate*Utilisateur!$B$25))  * EXP(-Verlustrate*(B676-Utilisateur!$B$25)), "")</f>
        <v>6.0382545352356376E-4</v>
      </c>
      <c r="E676">
        <f t="shared" si="104"/>
        <v>6.0382545352356376E-4</v>
      </c>
      <c r="F676">
        <f t="shared" si="96"/>
        <v>1568.2713689849916</v>
      </c>
      <c r="G676">
        <f t="shared" si="97"/>
        <v>3136.5427379699831</v>
      </c>
      <c r="H676">
        <f t="shared" si="98"/>
        <v>9409.6282139099349</v>
      </c>
      <c r="I676">
        <f t="shared" si="102"/>
        <v>625</v>
      </c>
      <c r="J676">
        <f>IF(B675&lt;Utilisateur!$B$25, C676+C$32/(INTERZONALFLOW)*(1-EXP(-INTERZONALFLOW/NFVOL*B676)),D676)</f>
        <v>6.0382545352356376E-4</v>
      </c>
      <c r="K676">
        <f t="shared" si="99"/>
        <v>1725.246062631931</v>
      </c>
      <c r="L676">
        <f t="shared" si="100"/>
        <v>3450.4921252638619</v>
      </c>
      <c r="M676">
        <f t="shared" si="101"/>
        <v>10351.476375791573</v>
      </c>
      <c r="N676">
        <f t="shared" si="103"/>
        <v>625</v>
      </c>
    </row>
    <row r="677" spans="2:14" x14ac:dyDescent="0.2">
      <c r="B677">
        <f t="shared" si="95"/>
        <v>626</v>
      </c>
      <c r="C677" t="str">
        <f>IF(B676&lt;Utilisateur!$B$25, Quellstärke/(Volumen*Verlustrate)*(1-EXP(-Verlustrate*B677)),"")</f>
        <v/>
      </c>
      <c r="D677">
        <f>IF(B677&gt;Utilisateur!$B$25, Quellstärke/(Volumen*Verlustrate)*(1-EXP(-Verlustrate*Utilisateur!$B$25))  * EXP(-Verlustrate*(B677-Utilisateur!$B$25)), "")</f>
        <v>5.8764103410682692E-4</v>
      </c>
      <c r="E677">
        <f t="shared" si="104"/>
        <v>5.8764103410682692E-4</v>
      </c>
      <c r="F677">
        <f t="shared" si="96"/>
        <v>1568.2713733922992</v>
      </c>
      <c r="G677">
        <f t="shared" si="97"/>
        <v>3136.5427467845984</v>
      </c>
      <c r="H677">
        <f t="shared" si="98"/>
        <v>9409.6282403537807</v>
      </c>
      <c r="I677">
        <f t="shared" si="102"/>
        <v>626</v>
      </c>
      <c r="J677">
        <f>IF(B676&lt;Utilisateur!$B$25, C677+C$32/(INTERZONALFLOW)*(1-EXP(-INTERZONALFLOW/NFVOL*B677)),D677)</f>
        <v>5.8764103410682692E-4</v>
      </c>
      <c r="K677">
        <f t="shared" si="99"/>
        <v>1725.2460670392386</v>
      </c>
      <c r="L677">
        <f t="shared" si="100"/>
        <v>3450.4921340784772</v>
      </c>
      <c r="M677">
        <f t="shared" si="101"/>
        <v>10351.476402235419</v>
      </c>
      <c r="N677">
        <f t="shared" si="103"/>
        <v>626</v>
      </c>
    </row>
    <row r="678" spans="2:14" x14ac:dyDescent="0.2">
      <c r="B678">
        <f t="shared" si="95"/>
        <v>627</v>
      </c>
      <c r="C678" t="str">
        <f>IF(B677&lt;Utilisateur!$B$25, Quellstärke/(Volumen*Verlustrate)*(1-EXP(-Verlustrate*B678)),"")</f>
        <v/>
      </c>
      <c r="D678">
        <f>IF(B678&gt;Utilisateur!$B$25, Quellstärke/(Volumen*Verlustrate)*(1-EXP(-Verlustrate*Utilisateur!$B$25))  * EXP(-Verlustrate*(B678-Utilisateur!$B$25)), "")</f>
        <v>5.718904079830508E-4</v>
      </c>
      <c r="E678">
        <f t="shared" si="104"/>
        <v>5.718904079830508E-4</v>
      </c>
      <c r="F678">
        <f t="shared" si="96"/>
        <v>1568.2713776814774</v>
      </c>
      <c r="G678">
        <f t="shared" si="97"/>
        <v>3136.5427553629547</v>
      </c>
      <c r="H678">
        <f t="shared" si="98"/>
        <v>9409.6282660888482</v>
      </c>
      <c r="I678">
        <f t="shared" si="102"/>
        <v>627</v>
      </c>
      <c r="J678">
        <f>IF(B677&lt;Utilisateur!$B$25, C678+C$32/(INTERZONALFLOW)*(1-EXP(-INTERZONALFLOW/NFVOL*B678)),D678)</f>
        <v>5.718904079830508E-4</v>
      </c>
      <c r="K678">
        <f t="shared" si="99"/>
        <v>1725.2460713284167</v>
      </c>
      <c r="L678">
        <f t="shared" si="100"/>
        <v>3450.4921426568335</v>
      </c>
      <c r="M678">
        <f t="shared" si="101"/>
        <v>10351.476427970487</v>
      </c>
      <c r="N678">
        <f t="shared" si="103"/>
        <v>627</v>
      </c>
    </row>
    <row r="679" spans="2:14" x14ac:dyDescent="0.2">
      <c r="B679">
        <f t="shared" si="95"/>
        <v>628</v>
      </c>
      <c r="C679" t="str">
        <f>IF(B678&lt;Utilisateur!$B$25, Quellstärke/(Volumen*Verlustrate)*(1-EXP(-Verlustrate*B679)),"")</f>
        <v/>
      </c>
      <c r="D679">
        <f>IF(B679&gt;Utilisateur!$B$25, Quellstärke/(Volumen*Verlustrate)*(1-EXP(-Verlustrate*Utilisateur!$B$25))  * EXP(-Verlustrate*(B679-Utilisateur!$B$25)), "")</f>
        <v>5.5656194812897281E-4</v>
      </c>
      <c r="E679">
        <f t="shared" si="104"/>
        <v>5.5656194812897281E-4</v>
      </c>
      <c r="F679">
        <f t="shared" si="96"/>
        <v>1568.271381855692</v>
      </c>
      <c r="G679">
        <f t="shared" si="97"/>
        <v>3136.5427637113839</v>
      </c>
      <c r="H679">
        <f t="shared" si="98"/>
        <v>9409.6282911341368</v>
      </c>
      <c r="I679">
        <f t="shared" si="102"/>
        <v>628</v>
      </c>
      <c r="J679">
        <f>IF(B678&lt;Utilisateur!$B$25, C679+C$32/(INTERZONALFLOW)*(1-EXP(-INTERZONALFLOW/NFVOL*B679)),D679)</f>
        <v>5.5656194812897281E-4</v>
      </c>
      <c r="K679">
        <f t="shared" si="99"/>
        <v>1725.2460755026314</v>
      </c>
      <c r="L679">
        <f t="shared" si="100"/>
        <v>3450.4921510052627</v>
      </c>
      <c r="M679">
        <f t="shared" si="101"/>
        <v>10351.476453015775</v>
      </c>
      <c r="N679">
        <f t="shared" si="103"/>
        <v>628</v>
      </c>
    </row>
    <row r="680" spans="2:14" x14ac:dyDescent="0.2">
      <c r="B680">
        <f t="shared" si="95"/>
        <v>629</v>
      </c>
      <c r="C680" t="str">
        <f>IF(B679&lt;Utilisateur!$B$25, Quellstärke/(Volumen*Verlustrate)*(1-EXP(-Verlustrate*B680)),"")</f>
        <v/>
      </c>
      <c r="D680">
        <f>IF(B680&gt;Utilisateur!$B$25, Quellstärke/(Volumen*Verlustrate)*(1-EXP(-Verlustrate*Utilisateur!$B$25))  * EXP(-Verlustrate*(B680-Utilisateur!$B$25)), "")</f>
        <v>5.4164433916208967E-4</v>
      </c>
      <c r="E680">
        <f t="shared" si="104"/>
        <v>5.4164433916208967E-4</v>
      </c>
      <c r="F680">
        <f t="shared" si="96"/>
        <v>1568.2713859180244</v>
      </c>
      <c r="G680">
        <f t="shared" si="97"/>
        <v>3136.5427718360488</v>
      </c>
      <c r="H680">
        <f t="shared" si="98"/>
        <v>9409.6283155081328</v>
      </c>
      <c r="I680">
        <f t="shared" si="102"/>
        <v>629</v>
      </c>
      <c r="J680">
        <f>IF(B679&lt;Utilisateur!$B$25, C680+C$32/(INTERZONALFLOW)*(1-EXP(-INTERZONALFLOW/NFVOL*B680)),D680)</f>
        <v>5.4164433916208967E-4</v>
      </c>
      <c r="K680">
        <f t="shared" si="99"/>
        <v>1725.2460795649638</v>
      </c>
      <c r="L680">
        <f t="shared" si="100"/>
        <v>3450.4921591299276</v>
      </c>
      <c r="M680">
        <f t="shared" si="101"/>
        <v>10351.476477389771</v>
      </c>
      <c r="N680">
        <f t="shared" si="103"/>
        <v>629</v>
      </c>
    </row>
    <row r="681" spans="2:14" x14ac:dyDescent="0.2">
      <c r="B681">
        <f t="shared" si="95"/>
        <v>630</v>
      </c>
      <c r="C681" t="str">
        <f>IF(B680&lt;Utilisateur!$B$25, Quellstärke/(Volumen*Verlustrate)*(1-EXP(-Verlustrate*B681)),"")</f>
        <v/>
      </c>
      <c r="D681">
        <f>IF(B681&gt;Utilisateur!$B$25, Quellstärke/(Volumen*Verlustrate)*(1-EXP(-Verlustrate*Utilisateur!$B$25))  * EXP(-Verlustrate*(B681-Utilisateur!$B$25)), "")</f>
        <v>5.2712656898770303E-4</v>
      </c>
      <c r="E681">
        <f t="shared" si="104"/>
        <v>5.2712656898770303E-4</v>
      </c>
      <c r="F681">
        <f t="shared" si="96"/>
        <v>1568.2713898714737</v>
      </c>
      <c r="G681">
        <f t="shared" si="97"/>
        <v>3136.5427797429475</v>
      </c>
      <c r="H681">
        <f t="shared" si="98"/>
        <v>9409.6283392288278</v>
      </c>
      <c r="I681">
        <f t="shared" si="102"/>
        <v>630</v>
      </c>
      <c r="J681">
        <f>IF(B680&lt;Utilisateur!$B$25, C681+C$32/(INTERZONALFLOW)*(1-EXP(-INTERZONALFLOW/NFVOL*B681)),D681)</f>
        <v>5.2712656898770303E-4</v>
      </c>
      <c r="K681">
        <f t="shared" si="99"/>
        <v>1725.2460835184131</v>
      </c>
      <c r="L681">
        <f t="shared" si="100"/>
        <v>3450.4921670368262</v>
      </c>
      <c r="M681">
        <f t="shared" si="101"/>
        <v>10351.476501110466</v>
      </c>
      <c r="N681">
        <f t="shared" si="103"/>
        <v>630</v>
      </c>
    </row>
    <row r="682" spans="2:14" x14ac:dyDescent="0.2">
      <c r="B682">
        <f t="shared" si="95"/>
        <v>631</v>
      </c>
      <c r="C682" t="str">
        <f>IF(B681&lt;Utilisateur!$B$25, Quellstärke/(Volumen*Verlustrate)*(1-EXP(-Verlustrate*B682)),"")</f>
        <v/>
      </c>
      <c r="D682">
        <f>IF(B682&gt;Utilisateur!$B$25, Quellstärke/(Volumen*Verlustrate)*(1-EXP(-Verlustrate*Utilisateur!$B$25))  * EXP(-Verlustrate*(B682-Utilisateur!$B$25)), "")</f>
        <v>5.1299792066985021E-4</v>
      </c>
      <c r="E682">
        <f t="shared" si="104"/>
        <v>5.1299792066985021E-4</v>
      </c>
      <c r="F682">
        <f t="shared" si="96"/>
        <v>1568.2713937189581</v>
      </c>
      <c r="G682">
        <f t="shared" si="97"/>
        <v>3136.5427874379161</v>
      </c>
      <c r="H682">
        <f t="shared" si="98"/>
        <v>9409.6283623137351</v>
      </c>
      <c r="I682">
        <f t="shared" si="102"/>
        <v>631</v>
      </c>
      <c r="J682">
        <f>IF(B681&lt;Utilisateur!$B$25, C682+C$32/(INTERZONALFLOW)*(1-EXP(-INTERZONALFLOW/NFVOL*B682)),D682)</f>
        <v>5.1299792066985021E-4</v>
      </c>
      <c r="K682">
        <f t="shared" si="99"/>
        <v>1725.2460873658974</v>
      </c>
      <c r="L682">
        <f t="shared" si="100"/>
        <v>3450.4921747317949</v>
      </c>
      <c r="M682">
        <f t="shared" si="101"/>
        <v>10351.476524195374</v>
      </c>
      <c r="N682">
        <f t="shared" si="103"/>
        <v>631</v>
      </c>
    </row>
    <row r="683" spans="2:14" x14ac:dyDescent="0.2">
      <c r="B683">
        <f t="shared" si="95"/>
        <v>632</v>
      </c>
      <c r="C683" t="str">
        <f>IF(B682&lt;Utilisateur!$B$25, Quellstärke/(Volumen*Verlustrate)*(1-EXP(-Verlustrate*B683)),"")</f>
        <v/>
      </c>
      <c r="D683">
        <f>IF(B683&gt;Utilisateur!$B$25, Quellstärke/(Volumen*Verlustrate)*(1-EXP(-Verlustrate*Utilisateur!$B$25))  * EXP(-Verlustrate*(B683-Utilisateur!$B$25)), "")</f>
        <v>4.9924796452012954E-4</v>
      </c>
      <c r="E683">
        <f t="shared" si="104"/>
        <v>4.9924796452012954E-4</v>
      </c>
      <c r="F683">
        <f t="shared" si="96"/>
        <v>1568.2713974633177</v>
      </c>
      <c r="G683">
        <f t="shared" si="97"/>
        <v>3136.5427949266355</v>
      </c>
      <c r="H683">
        <f t="shared" si="98"/>
        <v>9409.6283847798932</v>
      </c>
      <c r="I683">
        <f t="shared" si="102"/>
        <v>632</v>
      </c>
      <c r="J683">
        <f>IF(B682&lt;Utilisateur!$B$25, C683+C$32/(INTERZONALFLOW)*(1-EXP(-INTERZONALFLOW/NFVOL*B683)),D683)</f>
        <v>4.9924796452012954E-4</v>
      </c>
      <c r="K683">
        <f t="shared" si="99"/>
        <v>1725.2460911102571</v>
      </c>
      <c r="L683">
        <f t="shared" si="100"/>
        <v>3450.4921822205142</v>
      </c>
      <c r="M683">
        <f t="shared" si="101"/>
        <v>10351.476546661532</v>
      </c>
      <c r="N683">
        <f t="shared" si="103"/>
        <v>632</v>
      </c>
    </row>
    <row r="684" spans="2:14" x14ac:dyDescent="0.2">
      <c r="B684">
        <f t="shared" si="95"/>
        <v>633</v>
      </c>
      <c r="C684" t="str">
        <f>IF(B683&lt;Utilisateur!$B$25, Quellstärke/(Volumen*Verlustrate)*(1-EXP(-Verlustrate*B684)),"")</f>
        <v/>
      </c>
      <c r="D684">
        <f>IF(B684&gt;Utilisateur!$B$25, Quellstärke/(Volumen*Verlustrate)*(1-EXP(-Verlustrate*Utilisateur!$B$25))  * EXP(-Verlustrate*(B684-Utilisateur!$B$25)), "")</f>
        <v>4.8586655039855583E-4</v>
      </c>
      <c r="E684">
        <f t="shared" si="104"/>
        <v>4.8586655039855583E-4</v>
      </c>
      <c r="F684">
        <f t="shared" si="96"/>
        <v>1568.2714011073169</v>
      </c>
      <c r="G684">
        <f t="shared" si="97"/>
        <v>3136.5428022146339</v>
      </c>
      <c r="H684">
        <f t="shared" si="98"/>
        <v>9409.6284066438875</v>
      </c>
      <c r="I684">
        <f t="shared" si="102"/>
        <v>633</v>
      </c>
      <c r="J684">
        <f>IF(B683&lt;Utilisateur!$B$25, C684+C$32/(INTERZONALFLOW)*(1-EXP(-INTERZONALFLOW/NFVOL*B684)),D684)</f>
        <v>4.8586655039855583E-4</v>
      </c>
      <c r="K684">
        <f t="shared" si="99"/>
        <v>1725.2460947542563</v>
      </c>
      <c r="L684">
        <f t="shared" si="100"/>
        <v>3450.4921895085126</v>
      </c>
      <c r="M684">
        <f t="shared" si="101"/>
        <v>10351.476568525526</v>
      </c>
      <c r="N684">
        <f t="shared" si="103"/>
        <v>633</v>
      </c>
    </row>
    <row r="685" spans="2:14" x14ac:dyDescent="0.2">
      <c r="B685">
        <f t="shared" si="95"/>
        <v>634</v>
      </c>
      <c r="C685" t="str">
        <f>IF(B684&lt;Utilisateur!$B$25, Quellstärke/(Volumen*Verlustrate)*(1-EXP(-Verlustrate*B685)),"")</f>
        <v/>
      </c>
      <c r="D685">
        <f>IF(B685&gt;Utilisateur!$B$25, Quellstärke/(Volumen*Verlustrate)*(1-EXP(-Verlustrate*Utilisateur!$B$25))  * EXP(-Verlustrate*(B685-Utilisateur!$B$25)), "")</f>
        <v>4.7284380022079119E-4</v>
      </c>
      <c r="E685">
        <f t="shared" si="104"/>
        <v>4.7284380022079119E-4</v>
      </c>
      <c r="F685">
        <f t="shared" si="96"/>
        <v>1568.2714046536455</v>
      </c>
      <c r="G685">
        <f t="shared" si="97"/>
        <v>3136.542809307291</v>
      </c>
      <c r="H685">
        <f t="shared" si="98"/>
        <v>9409.628427921858</v>
      </c>
      <c r="I685">
        <f t="shared" si="102"/>
        <v>634</v>
      </c>
      <c r="J685">
        <f>IF(B684&lt;Utilisateur!$B$25, C685+C$32/(INTERZONALFLOW)*(1-EXP(-INTERZONALFLOW/NFVOL*B685)),D685)</f>
        <v>4.7284380022079119E-4</v>
      </c>
      <c r="K685">
        <f t="shared" si="99"/>
        <v>1725.2460983005849</v>
      </c>
      <c r="L685">
        <f t="shared" si="100"/>
        <v>3450.4921966011698</v>
      </c>
      <c r="M685">
        <f t="shared" si="101"/>
        <v>10351.476589803497</v>
      </c>
      <c r="N685">
        <f t="shared" si="103"/>
        <v>634</v>
      </c>
    </row>
    <row r="686" spans="2:14" x14ac:dyDescent="0.2">
      <c r="B686">
        <f t="shared" si="95"/>
        <v>635</v>
      </c>
      <c r="C686" t="str">
        <f>IF(B685&lt;Utilisateur!$B$25, Quellstärke/(Volumen*Verlustrate)*(1-EXP(-Verlustrate*B686)),"")</f>
        <v/>
      </c>
      <c r="D686">
        <f>IF(B686&gt;Utilisateur!$B$25, Quellstärke/(Volumen*Verlustrate)*(1-EXP(-Verlustrate*Utilisateur!$B$25))  * EXP(-Verlustrate*(B686-Utilisateur!$B$25)), "")</f>
        <v>4.6017010066619243E-4</v>
      </c>
      <c r="E686">
        <f t="shared" si="104"/>
        <v>4.6017010066619243E-4</v>
      </c>
      <c r="F686">
        <f t="shared" si="96"/>
        <v>1568.2714081049212</v>
      </c>
      <c r="G686">
        <f t="shared" si="97"/>
        <v>3136.5428162098424</v>
      </c>
      <c r="H686">
        <f t="shared" si="98"/>
        <v>9409.6284486295117</v>
      </c>
      <c r="I686">
        <f t="shared" si="102"/>
        <v>635</v>
      </c>
      <c r="J686">
        <f>IF(B685&lt;Utilisateur!$B$25, C686+C$32/(INTERZONALFLOW)*(1-EXP(-INTERZONALFLOW/NFVOL*B686)),D686)</f>
        <v>4.6017010066619243E-4</v>
      </c>
      <c r="K686">
        <f t="shared" si="99"/>
        <v>1725.2461017518606</v>
      </c>
      <c r="L686">
        <f t="shared" si="100"/>
        <v>3450.4922035037212</v>
      </c>
      <c r="M686">
        <f t="shared" si="101"/>
        <v>10351.47661051115</v>
      </c>
      <c r="N686">
        <f t="shared" si="103"/>
        <v>635</v>
      </c>
    </row>
    <row r="687" spans="2:14" x14ac:dyDescent="0.2">
      <c r="B687">
        <f t="shared" si="95"/>
        <v>636</v>
      </c>
      <c r="C687" t="str">
        <f>IF(B686&lt;Utilisateur!$B$25, Quellstärke/(Volumen*Verlustrate)*(1-EXP(-Verlustrate*B687)),"")</f>
        <v/>
      </c>
      <c r="D687">
        <f>IF(B687&gt;Utilisateur!$B$25, Quellstärke/(Volumen*Verlustrate)*(1-EXP(-Verlustrate*Utilisateur!$B$25))  * EXP(-Verlustrate*(B687-Utilisateur!$B$25)), "")</f>
        <v>4.4783609608131864E-4</v>
      </c>
      <c r="E687">
        <f t="shared" si="104"/>
        <v>4.4783609608131864E-4</v>
      </c>
      <c r="F687">
        <f t="shared" si="96"/>
        <v>1568.2714114636919</v>
      </c>
      <c r="G687">
        <f t="shared" si="97"/>
        <v>3136.5428229273839</v>
      </c>
      <c r="H687">
        <f t="shared" si="98"/>
        <v>9409.6284687821353</v>
      </c>
      <c r="I687">
        <f t="shared" si="102"/>
        <v>636</v>
      </c>
      <c r="J687">
        <f>IF(B686&lt;Utilisateur!$B$25, C687+C$32/(INTERZONALFLOW)*(1-EXP(-INTERZONALFLOW/NFVOL*B687)),D687)</f>
        <v>4.4783609608131864E-4</v>
      </c>
      <c r="K687">
        <f t="shared" si="99"/>
        <v>1725.2461051106313</v>
      </c>
      <c r="L687">
        <f t="shared" si="100"/>
        <v>3450.4922102212627</v>
      </c>
      <c r="M687">
        <f t="shared" si="101"/>
        <v>10351.476630663774</v>
      </c>
      <c r="N687">
        <f t="shared" si="103"/>
        <v>636</v>
      </c>
    </row>
    <row r="688" spans="2:14" x14ac:dyDescent="0.2">
      <c r="B688">
        <f t="shared" si="95"/>
        <v>637</v>
      </c>
      <c r="C688" t="str">
        <f>IF(B687&lt;Utilisateur!$B$25, Quellstärke/(Volumen*Verlustrate)*(1-EXP(-Verlustrate*B688)),"")</f>
        <v/>
      </c>
      <c r="D688">
        <f>IF(B688&gt;Utilisateur!$B$25, Quellstärke/(Volumen*Verlustrate)*(1-EXP(-Verlustrate*Utilisateur!$B$25))  * EXP(-Verlustrate*(B688-Utilisateur!$B$25)), "")</f>
        <v>4.3583268157363389E-4</v>
      </c>
      <c r="E688">
        <f t="shared" si="104"/>
        <v>4.3583268157363389E-4</v>
      </c>
      <c r="F688">
        <f t="shared" si="96"/>
        <v>1568.2714147324371</v>
      </c>
      <c r="G688">
        <f t="shared" si="97"/>
        <v>3136.5428294648741</v>
      </c>
      <c r="H688">
        <f t="shared" si="98"/>
        <v>9409.6284883946064</v>
      </c>
      <c r="I688">
        <f t="shared" si="102"/>
        <v>637</v>
      </c>
      <c r="J688">
        <f>IF(B687&lt;Utilisateur!$B$25, C688+C$32/(INTERZONALFLOW)*(1-EXP(-INTERZONALFLOW/NFVOL*B688)),D688)</f>
        <v>4.3583268157363389E-4</v>
      </c>
      <c r="K688">
        <f t="shared" si="99"/>
        <v>1725.2461083793764</v>
      </c>
      <c r="L688">
        <f t="shared" si="100"/>
        <v>3450.4922167587529</v>
      </c>
      <c r="M688">
        <f t="shared" si="101"/>
        <v>10351.476650276245</v>
      </c>
      <c r="N688">
        <f t="shared" si="103"/>
        <v>637</v>
      </c>
    </row>
    <row r="689" spans="2:14" x14ac:dyDescent="0.2">
      <c r="B689">
        <f t="shared" si="95"/>
        <v>638</v>
      </c>
      <c r="C689" t="str">
        <f>IF(B688&lt;Utilisateur!$B$25, Quellstärke/(Volumen*Verlustrate)*(1-EXP(-Verlustrate*B689)),"")</f>
        <v/>
      </c>
      <c r="D689">
        <f>IF(B689&gt;Utilisateur!$B$25, Quellstärke/(Volumen*Verlustrate)*(1-EXP(-Verlustrate*Utilisateur!$B$25))  * EXP(-Verlustrate*(B689-Utilisateur!$B$25)), "")</f>
        <v>4.2415099629033364E-4</v>
      </c>
      <c r="E689">
        <f t="shared" si="104"/>
        <v>4.2415099629033364E-4</v>
      </c>
      <c r="F689">
        <f t="shared" si="96"/>
        <v>1568.2714179135696</v>
      </c>
      <c r="G689">
        <f t="shared" si="97"/>
        <v>3136.5428358271392</v>
      </c>
      <c r="H689">
        <f t="shared" si="98"/>
        <v>9409.6285074814004</v>
      </c>
      <c r="I689">
        <f t="shared" si="102"/>
        <v>638</v>
      </c>
      <c r="J689">
        <f>IF(B688&lt;Utilisateur!$B$25, C689+C$32/(INTERZONALFLOW)*(1-EXP(-INTERZONALFLOW/NFVOL*B689)),D689)</f>
        <v>4.2415099629033364E-4</v>
      </c>
      <c r="K689">
        <f t="shared" si="99"/>
        <v>1725.246111560509</v>
      </c>
      <c r="L689">
        <f t="shared" si="100"/>
        <v>3450.492223121018</v>
      </c>
      <c r="M689">
        <f t="shared" si="101"/>
        <v>10351.476669363039</v>
      </c>
      <c r="N689">
        <f t="shared" si="103"/>
        <v>638</v>
      </c>
    </row>
    <row r="690" spans="2:14" x14ac:dyDescent="0.2">
      <c r="B690">
        <f t="shared" si="95"/>
        <v>639</v>
      </c>
      <c r="C690" t="str">
        <f>IF(B689&lt;Utilisateur!$B$25, Quellstärke/(Volumen*Verlustrate)*(1-EXP(-Verlustrate*B690)),"")</f>
        <v/>
      </c>
      <c r="D690">
        <f>IF(B690&gt;Utilisateur!$B$25, Quellstärke/(Volumen*Verlustrate)*(1-EXP(-Verlustrate*Utilisateur!$B$25))  * EXP(-Verlustrate*(B690-Utilisateur!$B$25)), "")</f>
        <v>4.1278241687730692E-4</v>
      </c>
      <c r="E690">
        <f t="shared" si="104"/>
        <v>4.1278241687730692E-4</v>
      </c>
      <c r="F690">
        <f t="shared" si="96"/>
        <v>1568.2714210094377</v>
      </c>
      <c r="G690">
        <f t="shared" si="97"/>
        <v>3136.5428420188755</v>
      </c>
      <c r="H690">
        <f t="shared" si="98"/>
        <v>9409.6285260566092</v>
      </c>
      <c r="I690">
        <f t="shared" si="102"/>
        <v>639</v>
      </c>
      <c r="J690">
        <f>IF(B689&lt;Utilisateur!$B$25, C690+C$32/(INTERZONALFLOW)*(1-EXP(-INTERZONALFLOW/NFVOL*B690)),D690)</f>
        <v>4.1278241687730692E-4</v>
      </c>
      <c r="K690">
        <f t="shared" si="99"/>
        <v>1725.2461146563771</v>
      </c>
      <c r="L690">
        <f t="shared" si="100"/>
        <v>3450.4922293127543</v>
      </c>
      <c r="M690">
        <f t="shared" si="101"/>
        <v>10351.476687938248</v>
      </c>
      <c r="N690">
        <f t="shared" si="103"/>
        <v>639</v>
      </c>
    </row>
    <row r="691" spans="2:14" x14ac:dyDescent="0.2">
      <c r="B691">
        <f t="shared" si="95"/>
        <v>640</v>
      </c>
      <c r="C691" t="str">
        <f>IF(B690&lt;Utilisateur!$B$25, Quellstärke/(Volumen*Verlustrate)*(1-EXP(-Verlustrate*B691)),"")</f>
        <v/>
      </c>
      <c r="D691">
        <f>IF(B691&gt;Utilisateur!$B$25, Quellstärke/(Volumen*Verlustrate)*(1-EXP(-Verlustrate*Utilisateur!$B$25))  * EXP(-Verlustrate*(B691-Utilisateur!$B$25)), "")</f>
        <v>4.0171855111343101E-4</v>
      </c>
      <c r="E691">
        <f t="shared" si="104"/>
        <v>4.0171855111343101E-4</v>
      </c>
      <c r="F691">
        <f t="shared" si="96"/>
        <v>1568.271424022327</v>
      </c>
      <c r="G691">
        <f t="shared" si="97"/>
        <v>3136.542848044654</v>
      </c>
      <c r="H691">
        <f t="shared" si="98"/>
        <v>9409.6285441339442</v>
      </c>
      <c r="I691">
        <f t="shared" si="102"/>
        <v>640</v>
      </c>
      <c r="J691">
        <f>IF(B690&lt;Utilisateur!$B$25, C691+C$32/(INTERZONALFLOW)*(1-EXP(-INTERZONALFLOW/NFVOL*B691)),D691)</f>
        <v>4.0171855111343101E-4</v>
      </c>
      <c r="K691">
        <f t="shared" si="99"/>
        <v>1725.2461176692664</v>
      </c>
      <c r="L691">
        <f t="shared" si="100"/>
        <v>3450.4922353385327</v>
      </c>
      <c r="M691">
        <f t="shared" si="101"/>
        <v>10351.476706015583</v>
      </c>
      <c r="N691">
        <f t="shared" si="103"/>
        <v>640</v>
      </c>
    </row>
    <row r="692" spans="2:14" x14ac:dyDescent="0.2">
      <c r="B692">
        <f t="shared" si="95"/>
        <v>641</v>
      </c>
      <c r="C692" t="str">
        <f>IF(B691&lt;Utilisateur!$B$25, Quellstärke/(Volumen*Verlustrate)*(1-EXP(-Verlustrate*B692)),"")</f>
        <v/>
      </c>
      <c r="D692">
        <f>IF(B692&gt;Utilisateur!$B$25, Quellstärke/(Volumen*Verlustrate)*(1-EXP(-Verlustrate*Utilisateur!$B$25))  * EXP(-Verlustrate*(B692-Utilisateur!$B$25)), "")</f>
        <v>3.9095123171547543E-4</v>
      </c>
      <c r="E692">
        <f t="shared" si="104"/>
        <v>3.9095123171547543E-4</v>
      </c>
      <c r="F692">
        <f t="shared" si="96"/>
        <v>1568.2714269544613</v>
      </c>
      <c r="G692">
        <f t="shared" si="97"/>
        <v>3136.5428539089226</v>
      </c>
      <c r="H692">
        <f t="shared" si="98"/>
        <v>9409.6285617267495</v>
      </c>
      <c r="I692">
        <f t="shared" si="102"/>
        <v>641</v>
      </c>
      <c r="J692">
        <f>IF(B691&lt;Utilisateur!$B$25, C692+C$32/(INTERZONALFLOW)*(1-EXP(-INTERZONALFLOW/NFVOL*B692)),D692)</f>
        <v>3.9095123171547543E-4</v>
      </c>
      <c r="K692">
        <f t="shared" si="99"/>
        <v>1725.2461206014007</v>
      </c>
      <c r="L692">
        <f t="shared" si="100"/>
        <v>3450.4922412028013</v>
      </c>
      <c r="M692">
        <f t="shared" si="101"/>
        <v>10351.476723608388</v>
      </c>
      <c r="N692">
        <f t="shared" si="103"/>
        <v>641</v>
      </c>
    </row>
    <row r="693" spans="2:14" x14ac:dyDescent="0.2">
      <c r="B693">
        <f t="shared" ref="B693:B756" si="105">B692+1</f>
        <v>642</v>
      </c>
      <c r="C693" t="str">
        <f>IF(B692&lt;Utilisateur!$B$25, Quellstärke/(Volumen*Verlustrate)*(1-EXP(-Verlustrate*B693)),"")</f>
        <v/>
      </c>
      <c r="D693">
        <f>IF(B693&gt;Utilisateur!$B$25, Quellstärke/(Volumen*Verlustrate)*(1-EXP(-Verlustrate*Utilisateur!$B$25))  * EXP(-Verlustrate*(B693-Utilisateur!$B$25)), "")</f>
        <v>3.8047251030906532E-4</v>
      </c>
      <c r="E693">
        <f t="shared" si="104"/>
        <v>3.8047251030906532E-4</v>
      </c>
      <c r="F693">
        <f t="shared" ref="F693:F756" si="106">$E693*$E$25+F692</f>
        <v>1568.271429808005</v>
      </c>
      <c r="G693">
        <f t="shared" ref="G693:G756" si="107">$E693*$E$26+G692</f>
        <v>3136.54285961601</v>
      </c>
      <c r="H693">
        <f t="shared" ref="H693:H756" si="108">$E693*$E$27+H692</f>
        <v>9409.6285788480127</v>
      </c>
      <c r="I693">
        <f t="shared" si="102"/>
        <v>642</v>
      </c>
      <c r="J693">
        <f>IF(B692&lt;Utilisateur!$B$25, C693+C$32/(INTERZONALFLOW)*(1-EXP(-INTERZONALFLOW/NFVOL*B693)),D693)</f>
        <v>3.8047251030906532E-4</v>
      </c>
      <c r="K693">
        <f t="shared" ref="K693:K756" si="109">$J693*$E$25+K692</f>
        <v>1725.2461234549444</v>
      </c>
      <c r="L693">
        <f t="shared" ref="L693:L756" si="110">$J693*$E$26+L692</f>
        <v>3450.4922469098888</v>
      </c>
      <c r="M693">
        <f t="shared" ref="M693:M756" si="111">$J693*$E$27+M692</f>
        <v>10351.476740729651</v>
      </c>
      <c r="N693">
        <f t="shared" si="103"/>
        <v>642</v>
      </c>
    </row>
    <row r="694" spans="2:14" x14ac:dyDescent="0.2">
      <c r="B694">
        <f t="shared" si="105"/>
        <v>643</v>
      </c>
      <c r="C694" t="str">
        <f>IF(B693&lt;Utilisateur!$B$25, Quellstärke/(Volumen*Verlustrate)*(1-EXP(-Verlustrate*B694)),"")</f>
        <v/>
      </c>
      <c r="D694">
        <f>IF(B694&gt;Utilisateur!$B$25, Quellstärke/(Volumen*Verlustrate)*(1-EXP(-Verlustrate*Utilisateur!$B$25))  * EXP(-Verlustrate*(B694-Utilisateur!$B$25)), "")</f>
        <v>3.7027465156123051E-4</v>
      </c>
      <c r="E694">
        <f t="shared" si="104"/>
        <v>3.7027465156123051E-4</v>
      </c>
      <c r="F694">
        <f t="shared" si="106"/>
        <v>1568.271432585065</v>
      </c>
      <c r="G694">
        <f t="shared" si="107"/>
        <v>3136.54286517013</v>
      </c>
      <c r="H694">
        <f t="shared" si="108"/>
        <v>9409.6285955103722</v>
      </c>
      <c r="I694">
        <f t="shared" si="102"/>
        <v>643</v>
      </c>
      <c r="J694">
        <f>IF(B693&lt;Utilisateur!$B$25, C694+C$32/(INTERZONALFLOW)*(1-EXP(-INTERZONALFLOW/NFVOL*B694)),D694)</f>
        <v>3.7027465156123051E-4</v>
      </c>
      <c r="K694">
        <f t="shared" si="109"/>
        <v>1725.2461262320044</v>
      </c>
      <c r="L694">
        <f t="shared" si="110"/>
        <v>3450.4922524640087</v>
      </c>
      <c r="M694">
        <f t="shared" si="111"/>
        <v>10351.476757392011</v>
      </c>
      <c r="N694">
        <f t="shared" si="103"/>
        <v>643</v>
      </c>
    </row>
    <row r="695" spans="2:14" x14ac:dyDescent="0.2">
      <c r="B695">
        <f t="shared" si="105"/>
        <v>644</v>
      </c>
      <c r="C695" t="str">
        <f>IF(B694&lt;Utilisateur!$B$25, Quellstärke/(Volumen*Verlustrate)*(1-EXP(-Verlustrate*B695)),"")</f>
        <v/>
      </c>
      <c r="D695">
        <f>IF(B695&gt;Utilisateur!$B$25, Quellstärke/(Volumen*Verlustrate)*(1-EXP(-Verlustrate*Utilisateur!$B$25))  * EXP(-Verlustrate*(B695-Utilisateur!$B$25)), "")</f>
        <v>3.6035012747023207E-4</v>
      </c>
      <c r="E695">
        <f t="shared" si="104"/>
        <v>3.6035012747023207E-4</v>
      </c>
      <c r="F695">
        <f t="shared" si="106"/>
        <v>1568.271435287691</v>
      </c>
      <c r="G695">
        <f t="shared" si="107"/>
        <v>3136.542870575382</v>
      </c>
      <c r="H695">
        <f t="shared" si="108"/>
        <v>9409.6286117261279</v>
      </c>
      <c r="I695">
        <f t="shared" si="102"/>
        <v>644</v>
      </c>
      <c r="J695">
        <f>IF(B694&lt;Utilisateur!$B$25, C695+C$32/(INTERZONALFLOW)*(1-EXP(-INTERZONALFLOW/NFVOL*B695)),D695)</f>
        <v>3.6035012747023207E-4</v>
      </c>
      <c r="K695">
        <f t="shared" si="109"/>
        <v>1725.2461289346304</v>
      </c>
      <c r="L695">
        <f t="shared" si="110"/>
        <v>3450.4922578692608</v>
      </c>
      <c r="M695">
        <f t="shared" si="111"/>
        <v>10351.476773607767</v>
      </c>
      <c r="N695">
        <f t="shared" si="103"/>
        <v>644</v>
      </c>
    </row>
    <row r="696" spans="2:14" x14ac:dyDescent="0.2">
      <c r="B696">
        <f t="shared" si="105"/>
        <v>645</v>
      </c>
      <c r="C696" t="str">
        <f>IF(B695&lt;Utilisateur!$B$25, Quellstärke/(Volumen*Verlustrate)*(1-EXP(-Verlustrate*B696)),"")</f>
        <v/>
      </c>
      <c r="D696">
        <f>IF(B696&gt;Utilisateur!$B$25, Quellstärke/(Volumen*Verlustrate)*(1-EXP(-Verlustrate*Utilisateur!$B$25))  * EXP(-Verlustrate*(B696-Utilisateur!$B$25)), "")</f>
        <v>3.5069161180842888E-4</v>
      </c>
      <c r="E696">
        <f t="shared" si="104"/>
        <v>3.5069161180842888E-4</v>
      </c>
      <c r="F696">
        <f t="shared" si="106"/>
        <v>1568.2714379178781</v>
      </c>
      <c r="G696">
        <f t="shared" si="107"/>
        <v>3136.5428758357561</v>
      </c>
      <c r="H696">
        <f t="shared" si="108"/>
        <v>9409.6286275072507</v>
      </c>
      <c r="I696">
        <f t="shared" ref="I696:I759" si="112">B696</f>
        <v>645</v>
      </c>
      <c r="J696">
        <f>IF(B695&lt;Utilisateur!$B$25, C696+C$32/(INTERZONALFLOW)*(1-EXP(-INTERZONALFLOW/NFVOL*B696)),D696)</f>
        <v>3.5069161180842888E-4</v>
      </c>
      <c r="K696">
        <f t="shared" si="109"/>
        <v>1725.2461315648175</v>
      </c>
      <c r="L696">
        <f t="shared" si="110"/>
        <v>3450.4922631296349</v>
      </c>
      <c r="M696">
        <f t="shared" si="111"/>
        <v>10351.476789388889</v>
      </c>
      <c r="N696">
        <f t="shared" si="103"/>
        <v>645</v>
      </c>
    </row>
    <row r="697" spans="2:14" x14ac:dyDescent="0.2">
      <c r="B697">
        <f t="shared" si="105"/>
        <v>646</v>
      </c>
      <c r="C697" t="str">
        <f>IF(B696&lt;Utilisateur!$B$25, Quellstärke/(Volumen*Verlustrate)*(1-EXP(-Verlustrate*B697)),"")</f>
        <v/>
      </c>
      <c r="D697">
        <f>IF(B697&gt;Utilisateur!$B$25, Quellstärke/(Volumen*Verlustrate)*(1-EXP(-Verlustrate*Utilisateur!$B$25))  * EXP(-Verlustrate*(B697-Utilisateur!$B$25)), "")</f>
        <v>3.4129197471410221E-4</v>
      </c>
      <c r="E697">
        <f t="shared" si="104"/>
        <v>3.4129197471410221E-4</v>
      </c>
      <c r="F697">
        <f t="shared" si="106"/>
        <v>1568.2714404775679</v>
      </c>
      <c r="G697">
        <f t="shared" si="107"/>
        <v>3136.5428809551358</v>
      </c>
      <c r="H697">
        <f t="shared" si="108"/>
        <v>9409.6286428653893</v>
      </c>
      <c r="I697">
        <f t="shared" si="112"/>
        <v>646</v>
      </c>
      <c r="J697">
        <f>IF(B696&lt;Utilisateur!$B$25, C697+C$32/(INTERZONALFLOW)*(1-EXP(-INTERZONALFLOW/NFVOL*B697)),D697)</f>
        <v>3.4129197471410221E-4</v>
      </c>
      <c r="K697">
        <f t="shared" si="109"/>
        <v>1725.2461341245073</v>
      </c>
      <c r="L697">
        <f t="shared" si="110"/>
        <v>3450.4922682490146</v>
      </c>
      <c r="M697">
        <f t="shared" si="111"/>
        <v>10351.476804747028</v>
      </c>
      <c r="N697">
        <f t="shared" si="103"/>
        <v>646</v>
      </c>
    </row>
    <row r="698" spans="2:14" x14ac:dyDescent="0.2">
      <c r="B698">
        <f t="shared" si="105"/>
        <v>647</v>
      </c>
      <c r="C698" t="str">
        <f>IF(B697&lt;Utilisateur!$B$25, Quellstärke/(Volumen*Verlustrate)*(1-EXP(-Verlustrate*B698)),"")</f>
        <v/>
      </c>
      <c r="D698">
        <f>IF(B698&gt;Utilisateur!$B$25, Quellstärke/(Volumen*Verlustrate)*(1-EXP(-Verlustrate*Utilisateur!$B$25))  * EXP(-Verlustrate*(B698-Utilisateur!$B$25)), "")</f>
        <v>3.3214427742822789E-4</v>
      </c>
      <c r="E698">
        <f t="shared" si="104"/>
        <v>3.3214427742822789E-4</v>
      </c>
      <c r="F698">
        <f t="shared" si="106"/>
        <v>1568.27144296865</v>
      </c>
      <c r="G698">
        <f t="shared" si="107"/>
        <v>3136.5428859373001</v>
      </c>
      <c r="H698">
        <f t="shared" si="108"/>
        <v>9409.6286578118816</v>
      </c>
      <c r="I698">
        <f t="shared" si="112"/>
        <v>647</v>
      </c>
      <c r="J698">
        <f>IF(B697&lt;Utilisateur!$B$25, C698+C$32/(INTERZONALFLOW)*(1-EXP(-INTERZONALFLOW/NFVOL*B698)),D698)</f>
        <v>3.3214427742822789E-4</v>
      </c>
      <c r="K698">
        <f t="shared" si="109"/>
        <v>1725.2461366155894</v>
      </c>
      <c r="L698">
        <f t="shared" si="110"/>
        <v>3450.4922732311788</v>
      </c>
      <c r="M698">
        <f t="shared" si="111"/>
        <v>10351.47681969352</v>
      </c>
      <c r="N698">
        <f t="shared" ref="N698:N761" si="113">B698</f>
        <v>647</v>
      </c>
    </row>
    <row r="699" spans="2:14" x14ac:dyDescent="0.2">
      <c r="B699">
        <f t="shared" si="105"/>
        <v>648</v>
      </c>
      <c r="C699" t="str">
        <f>IF(B698&lt;Utilisateur!$B$25, Quellstärke/(Volumen*Verlustrate)*(1-EXP(-Verlustrate*B699)),"")</f>
        <v/>
      </c>
      <c r="D699">
        <f>IF(B699&gt;Utilisateur!$B$25, Quellstärke/(Volumen*Verlustrate)*(1-EXP(-Verlustrate*Utilisateur!$B$25))  * EXP(-Verlustrate*(B699-Utilisateur!$B$25)), "")</f>
        <v>3.2324176717232777E-4</v>
      </c>
      <c r="E699">
        <f t="shared" si="104"/>
        <v>3.2324176717232777E-4</v>
      </c>
      <c r="F699">
        <f t="shared" si="106"/>
        <v>1568.2714453929632</v>
      </c>
      <c r="G699">
        <f t="shared" si="107"/>
        <v>3136.5428907859264</v>
      </c>
      <c r="H699">
        <f t="shared" si="108"/>
        <v>9409.6286723577614</v>
      </c>
      <c r="I699">
        <f t="shared" si="112"/>
        <v>648</v>
      </c>
      <c r="J699">
        <f>IF(B698&lt;Utilisateur!$B$25, C699+C$32/(INTERZONALFLOW)*(1-EXP(-INTERZONALFLOW/NFVOL*B699)),D699)</f>
        <v>3.2324176717232777E-4</v>
      </c>
      <c r="K699">
        <f t="shared" si="109"/>
        <v>1725.2461390399026</v>
      </c>
      <c r="L699">
        <f t="shared" si="110"/>
        <v>3450.4922780798051</v>
      </c>
      <c r="M699">
        <f t="shared" si="111"/>
        <v>10351.4768342394</v>
      </c>
      <c r="N699">
        <f t="shared" si="113"/>
        <v>648</v>
      </c>
    </row>
    <row r="700" spans="2:14" x14ac:dyDescent="0.2">
      <c r="B700">
        <f t="shared" si="105"/>
        <v>649</v>
      </c>
      <c r="C700" t="str">
        <f>IF(B699&lt;Utilisateur!$B$25, Quellstärke/(Volumen*Verlustrate)*(1-EXP(-Verlustrate*B700)),"")</f>
        <v/>
      </c>
      <c r="D700">
        <f>IF(B700&gt;Utilisateur!$B$25, Quellstärke/(Volumen*Verlustrate)*(1-EXP(-Verlustrate*Utilisateur!$B$25))  * EXP(-Verlustrate*(B700-Utilisateur!$B$25)), "")</f>
        <v>3.1457787216360297E-4</v>
      </c>
      <c r="E700">
        <f t="shared" si="104"/>
        <v>3.1457787216360297E-4</v>
      </c>
      <c r="F700">
        <f t="shared" si="106"/>
        <v>1568.2714477522973</v>
      </c>
      <c r="G700">
        <f t="shared" si="107"/>
        <v>3136.5428955045945</v>
      </c>
      <c r="H700">
        <f t="shared" si="108"/>
        <v>9409.6286865137663</v>
      </c>
      <c r="I700">
        <f t="shared" si="112"/>
        <v>649</v>
      </c>
      <c r="J700">
        <f>IF(B699&lt;Utilisateur!$B$25, C700+C$32/(INTERZONALFLOW)*(1-EXP(-INTERZONALFLOW/NFVOL*B700)),D700)</f>
        <v>3.1457787216360297E-4</v>
      </c>
      <c r="K700">
        <f t="shared" si="109"/>
        <v>1725.2461413992366</v>
      </c>
      <c r="L700">
        <f t="shared" si="110"/>
        <v>3450.4922827984733</v>
      </c>
      <c r="M700">
        <f t="shared" si="111"/>
        <v>10351.476848395405</v>
      </c>
      <c r="N700">
        <f t="shared" si="113"/>
        <v>649</v>
      </c>
    </row>
    <row r="701" spans="2:14" x14ac:dyDescent="0.2">
      <c r="B701">
        <f t="shared" si="105"/>
        <v>650</v>
      </c>
      <c r="C701" t="str">
        <f>IF(B700&lt;Utilisateur!$B$25, Quellstärke/(Volumen*Verlustrate)*(1-EXP(-Verlustrate*B701)),"")</f>
        <v/>
      </c>
      <c r="D701">
        <f>IF(B701&gt;Utilisateur!$B$25, Quellstärke/(Volumen*Verlustrate)*(1-EXP(-Verlustrate*Utilisateur!$B$25))  * EXP(-Verlustrate*(B701-Utilisateur!$B$25)), "")</f>
        <v>3.0614619676368215E-4</v>
      </c>
      <c r="E701">
        <f t="shared" si="104"/>
        <v>3.0614619676368215E-4</v>
      </c>
      <c r="F701">
        <f t="shared" si="106"/>
        <v>1568.2714500483937</v>
      </c>
      <c r="G701">
        <f t="shared" si="107"/>
        <v>3136.5429000967874</v>
      </c>
      <c r="H701">
        <f t="shared" si="108"/>
        <v>9409.6287002903446</v>
      </c>
      <c r="I701">
        <f t="shared" si="112"/>
        <v>650</v>
      </c>
      <c r="J701">
        <f>IF(B700&lt;Utilisateur!$B$25, C701+C$32/(INTERZONALFLOW)*(1-EXP(-INTERZONALFLOW/NFVOL*B701)),D701)</f>
        <v>3.0614619676368215E-4</v>
      </c>
      <c r="K701">
        <f t="shared" si="109"/>
        <v>1725.2461436953331</v>
      </c>
      <c r="L701">
        <f t="shared" si="110"/>
        <v>3450.4922873906662</v>
      </c>
      <c r="M701">
        <f t="shared" si="111"/>
        <v>10351.476862171983</v>
      </c>
      <c r="N701">
        <f t="shared" si="113"/>
        <v>650</v>
      </c>
    </row>
    <row r="702" spans="2:14" x14ac:dyDescent="0.2">
      <c r="B702">
        <f t="shared" si="105"/>
        <v>651</v>
      </c>
      <c r="C702" t="str">
        <f>IF(B701&lt;Utilisateur!$B$25, Quellstärke/(Volumen*Verlustrate)*(1-EXP(-Verlustrate*B702)),"")</f>
        <v/>
      </c>
      <c r="D702">
        <f>IF(B702&gt;Utilisateur!$B$25, Quellstärke/(Volumen*Verlustrate)*(1-EXP(-Verlustrate*Utilisateur!$B$25))  * EXP(-Verlustrate*(B702-Utilisateur!$B$25)), "")</f>
        <v>2.9794051675740104E-4</v>
      </c>
      <c r="E702">
        <f t="shared" si="104"/>
        <v>2.9794051675740104E-4</v>
      </c>
      <c r="F702">
        <f t="shared" si="106"/>
        <v>1568.2714522829476</v>
      </c>
      <c r="G702">
        <f t="shared" si="107"/>
        <v>3136.5429045658952</v>
      </c>
      <c r="H702">
        <f t="shared" si="108"/>
        <v>9409.628713697668</v>
      </c>
      <c r="I702">
        <f t="shared" si="112"/>
        <v>651</v>
      </c>
      <c r="J702">
        <f>IF(B701&lt;Utilisateur!$B$25, C702+C$32/(INTERZONALFLOW)*(1-EXP(-INTERZONALFLOW/NFVOL*B702)),D702)</f>
        <v>2.9794051675740104E-4</v>
      </c>
      <c r="K702">
        <f t="shared" si="109"/>
        <v>1725.246145929887</v>
      </c>
      <c r="L702">
        <f t="shared" si="110"/>
        <v>3450.492291859774</v>
      </c>
      <c r="M702">
        <f t="shared" si="111"/>
        <v>10351.476875579307</v>
      </c>
      <c r="N702">
        <f t="shared" si="113"/>
        <v>651</v>
      </c>
    </row>
    <row r="703" spans="2:14" x14ac:dyDescent="0.2">
      <c r="B703">
        <f t="shared" si="105"/>
        <v>652</v>
      </c>
      <c r="C703" t="str">
        <f>IF(B702&lt;Utilisateur!$B$25, Quellstärke/(Volumen*Verlustrate)*(1-EXP(-Verlustrate*B703)),"")</f>
        <v/>
      </c>
      <c r="D703">
        <f>IF(B703&gt;Utilisateur!$B$25, Quellstärke/(Volumen*Verlustrate)*(1-EXP(-Verlustrate*Utilisateur!$B$25))  * EXP(-Verlustrate*(B703-Utilisateur!$B$25)), "")</f>
        <v>2.8995477475811545E-4</v>
      </c>
      <c r="E703">
        <f t="shared" si="104"/>
        <v>2.8995477475811545E-4</v>
      </c>
      <c r="F703">
        <f t="shared" si="106"/>
        <v>1568.2714544576083</v>
      </c>
      <c r="G703">
        <f t="shared" si="107"/>
        <v>3136.5429089152167</v>
      </c>
      <c r="H703">
        <f t="shared" si="108"/>
        <v>9409.6287267456337</v>
      </c>
      <c r="I703">
        <f t="shared" si="112"/>
        <v>652</v>
      </c>
      <c r="J703">
        <f>IF(B702&lt;Utilisateur!$B$25, C703+C$32/(INTERZONALFLOW)*(1-EXP(-INTERZONALFLOW/NFVOL*B703)),D703)</f>
        <v>2.8995477475811545E-4</v>
      </c>
      <c r="K703">
        <f t="shared" si="109"/>
        <v>1725.2461481045477</v>
      </c>
      <c r="L703">
        <f t="shared" si="110"/>
        <v>3450.4922962090955</v>
      </c>
      <c r="M703">
        <f t="shared" si="111"/>
        <v>10351.476888627272</v>
      </c>
      <c r="N703">
        <f t="shared" si="113"/>
        <v>652</v>
      </c>
    </row>
    <row r="704" spans="2:14" x14ac:dyDescent="0.2">
      <c r="B704">
        <f t="shared" si="105"/>
        <v>653</v>
      </c>
      <c r="C704" t="str">
        <f>IF(B703&lt;Utilisateur!$B$25, Quellstärke/(Volumen*Verlustrate)*(1-EXP(-Verlustrate*B704)),"")</f>
        <v/>
      </c>
      <c r="D704">
        <f>IF(B704&gt;Utilisateur!$B$25, Quellstärke/(Volumen*Verlustrate)*(1-EXP(-Verlustrate*Utilisateur!$B$25))  * EXP(-Verlustrate*(B704-Utilisateur!$B$25)), "")</f>
        <v>2.8218307573617729E-4</v>
      </c>
      <c r="E704">
        <f t="shared" si="104"/>
        <v>2.8218307573617729E-4</v>
      </c>
      <c r="F704">
        <f t="shared" si="106"/>
        <v>1568.2714565739814</v>
      </c>
      <c r="G704">
        <f t="shared" si="107"/>
        <v>3136.5429131479627</v>
      </c>
      <c r="H704">
        <f t="shared" si="108"/>
        <v>9409.6287394438714</v>
      </c>
      <c r="I704">
        <f t="shared" si="112"/>
        <v>653</v>
      </c>
      <c r="J704">
        <f>IF(B703&lt;Utilisateur!$B$25, C704+C$32/(INTERZONALFLOW)*(1-EXP(-INTERZONALFLOW/NFVOL*B704)),D704)</f>
        <v>2.8218307573617729E-4</v>
      </c>
      <c r="K704">
        <f t="shared" si="109"/>
        <v>1725.2461502209208</v>
      </c>
      <c r="L704">
        <f t="shared" si="110"/>
        <v>3450.4923004418415</v>
      </c>
      <c r="M704">
        <f t="shared" si="111"/>
        <v>10351.47690132551</v>
      </c>
      <c r="N704">
        <f t="shared" si="113"/>
        <v>653</v>
      </c>
    </row>
    <row r="705" spans="2:14" x14ac:dyDescent="0.2">
      <c r="B705">
        <f t="shared" si="105"/>
        <v>654</v>
      </c>
      <c r="C705" t="str">
        <f>IF(B704&lt;Utilisateur!$B$25, Quellstärke/(Volumen*Verlustrate)*(1-EXP(-Verlustrate*B705)),"")</f>
        <v/>
      </c>
      <c r="D705">
        <f>IF(B705&gt;Utilisateur!$B$25, Quellstärke/(Volumen*Verlustrate)*(1-EXP(-Verlustrate*Utilisateur!$B$25))  * EXP(-Verlustrate*(B705-Utilisateur!$B$25)), "")</f>
        <v>2.746196826672543E-4</v>
      </c>
      <c r="E705">
        <f t="shared" si="104"/>
        <v>2.746196826672543E-4</v>
      </c>
      <c r="F705">
        <f t="shared" si="106"/>
        <v>1568.271458633629</v>
      </c>
      <c r="G705">
        <f t="shared" si="107"/>
        <v>3136.542917267258</v>
      </c>
      <c r="H705">
        <f t="shared" si="108"/>
        <v>9409.628751801758</v>
      </c>
      <c r="I705">
        <f t="shared" si="112"/>
        <v>654</v>
      </c>
      <c r="J705">
        <f>IF(B704&lt;Utilisateur!$B$25, C705+C$32/(INTERZONALFLOW)*(1-EXP(-INTERZONALFLOW/NFVOL*B705)),D705)</f>
        <v>2.746196826672543E-4</v>
      </c>
      <c r="K705">
        <f t="shared" si="109"/>
        <v>1725.2461522805684</v>
      </c>
      <c r="L705">
        <f t="shared" si="110"/>
        <v>3450.4923045611367</v>
      </c>
      <c r="M705">
        <f t="shared" si="111"/>
        <v>10351.476913683397</v>
      </c>
      <c r="N705">
        <f t="shared" si="113"/>
        <v>654</v>
      </c>
    </row>
    <row r="706" spans="2:14" x14ac:dyDescent="0.2">
      <c r="B706">
        <f t="shared" si="105"/>
        <v>655</v>
      </c>
      <c r="C706" t="str">
        <f>IF(B705&lt;Utilisateur!$B$25, Quellstärke/(Volumen*Verlustrate)*(1-EXP(-Verlustrate*B706)),"")</f>
        <v/>
      </c>
      <c r="D706">
        <f>IF(B706&gt;Utilisateur!$B$25, Quellstärke/(Volumen*Verlustrate)*(1-EXP(-Verlustrate*Utilisateur!$B$25))  * EXP(-Verlustrate*(B706-Utilisateur!$B$25)), "")</f>
        <v>2.6725901229729572E-4</v>
      </c>
      <c r="E706">
        <f t="shared" si="104"/>
        <v>2.6725901229729572E-4</v>
      </c>
      <c r="F706">
        <f t="shared" si="106"/>
        <v>1568.2714606380716</v>
      </c>
      <c r="G706">
        <f t="shared" si="107"/>
        <v>3136.5429212761433</v>
      </c>
      <c r="H706">
        <f t="shared" si="108"/>
        <v>9409.6287638284139</v>
      </c>
      <c r="I706">
        <f t="shared" si="112"/>
        <v>655</v>
      </c>
      <c r="J706">
        <f>IF(B705&lt;Utilisateur!$B$25, C706+C$32/(INTERZONALFLOW)*(1-EXP(-INTERZONALFLOW/NFVOL*B706)),D706)</f>
        <v>2.6725901229729572E-4</v>
      </c>
      <c r="K706">
        <f t="shared" si="109"/>
        <v>1725.246154285011</v>
      </c>
      <c r="L706">
        <f t="shared" si="110"/>
        <v>3450.492308570022</v>
      </c>
      <c r="M706">
        <f t="shared" si="111"/>
        <v>10351.476925710052</v>
      </c>
      <c r="N706">
        <f t="shared" si="113"/>
        <v>655</v>
      </c>
    </row>
    <row r="707" spans="2:14" x14ac:dyDescent="0.2">
      <c r="B707">
        <f t="shared" si="105"/>
        <v>656</v>
      </c>
      <c r="C707" t="str">
        <f>IF(B706&lt;Utilisateur!$B$25, Quellstärke/(Volumen*Verlustrate)*(1-EXP(-Verlustrate*B707)),"")</f>
        <v/>
      </c>
      <c r="D707">
        <f>IF(B707&gt;Utilisateur!$B$25, Quellstärke/(Volumen*Verlustrate)*(1-EXP(-Verlustrate*Utilisateur!$B$25))  * EXP(-Verlustrate*(B707-Utilisateur!$B$25)), "")</f>
        <v>2.6009563102099919E-4</v>
      </c>
      <c r="E707">
        <f t="shared" si="104"/>
        <v>2.6009563102099919E-4</v>
      </c>
      <c r="F707">
        <f t="shared" si="106"/>
        <v>1568.2714625887888</v>
      </c>
      <c r="G707">
        <f t="shared" si="107"/>
        <v>3136.5429251775777</v>
      </c>
      <c r="H707">
        <f t="shared" si="108"/>
        <v>9409.6287755327176</v>
      </c>
      <c r="I707">
        <f t="shared" si="112"/>
        <v>656</v>
      </c>
      <c r="J707">
        <f>IF(B706&lt;Utilisateur!$B$25, C707+C$32/(INTERZONALFLOW)*(1-EXP(-INTERZONALFLOW/NFVOL*B707)),D707)</f>
        <v>2.6009563102099919E-4</v>
      </c>
      <c r="K707">
        <f t="shared" si="109"/>
        <v>1725.2461562357282</v>
      </c>
      <c r="L707">
        <f t="shared" si="110"/>
        <v>3450.4923124714564</v>
      </c>
      <c r="M707">
        <f t="shared" si="111"/>
        <v>10351.476937414356</v>
      </c>
      <c r="N707">
        <f t="shared" si="113"/>
        <v>656</v>
      </c>
    </row>
    <row r="708" spans="2:14" x14ac:dyDescent="0.2">
      <c r="B708">
        <f t="shared" si="105"/>
        <v>657</v>
      </c>
      <c r="C708" t="str">
        <f>IF(B707&lt;Utilisateur!$B$25, Quellstärke/(Volumen*Verlustrate)*(1-EXP(-Verlustrate*B708)),"")</f>
        <v/>
      </c>
      <c r="D708">
        <f>IF(B708&gt;Utilisateur!$B$25, Quellstärke/(Volumen*Verlustrate)*(1-EXP(-Verlustrate*Utilisateur!$B$25))  * EXP(-Verlustrate*(B708-Utilisateur!$B$25)), "")</f>
        <v>2.5312425087075827E-4</v>
      </c>
      <c r="E708">
        <f t="shared" si="104"/>
        <v>2.5312425087075827E-4</v>
      </c>
      <c r="F708">
        <f t="shared" si="106"/>
        <v>1568.2714644872208</v>
      </c>
      <c r="G708">
        <f t="shared" si="107"/>
        <v>3136.5429289744416</v>
      </c>
      <c r="H708">
        <f t="shared" si="108"/>
        <v>9409.6287869233092</v>
      </c>
      <c r="I708">
        <f t="shared" si="112"/>
        <v>657</v>
      </c>
      <c r="J708">
        <f>IF(B707&lt;Utilisateur!$B$25, C708+C$32/(INTERZONALFLOW)*(1-EXP(-INTERZONALFLOW/NFVOL*B708)),D708)</f>
        <v>2.5312425087075827E-4</v>
      </c>
      <c r="K708">
        <f t="shared" si="109"/>
        <v>1725.2461581341602</v>
      </c>
      <c r="L708">
        <f t="shared" si="110"/>
        <v>3450.4923162683203</v>
      </c>
      <c r="M708">
        <f t="shared" si="111"/>
        <v>10351.476948804948</v>
      </c>
      <c r="N708">
        <f t="shared" si="113"/>
        <v>657</v>
      </c>
    </row>
    <row r="709" spans="2:14" x14ac:dyDescent="0.2">
      <c r="B709">
        <f t="shared" si="105"/>
        <v>658</v>
      </c>
      <c r="C709" t="str">
        <f>IF(B708&lt;Utilisateur!$B$25, Quellstärke/(Volumen*Verlustrate)*(1-EXP(-Verlustrate*B709)),"")</f>
        <v/>
      </c>
      <c r="D709">
        <f>IF(B709&gt;Utilisateur!$B$25, Quellstärke/(Volumen*Verlustrate)*(1-EXP(-Verlustrate*Utilisateur!$B$25))  * EXP(-Verlustrate*(B709-Utilisateur!$B$25)), "")</f>
        <v>2.4633972561311266E-4</v>
      </c>
      <c r="E709">
        <f t="shared" si="104"/>
        <v>2.4633972561311266E-4</v>
      </c>
      <c r="F709">
        <f t="shared" si="106"/>
        <v>1568.2714663347688</v>
      </c>
      <c r="G709">
        <f t="shared" si="107"/>
        <v>3136.5429326695375</v>
      </c>
      <c r="H709">
        <f t="shared" si="108"/>
        <v>9409.6287980085963</v>
      </c>
      <c r="I709">
        <f t="shared" si="112"/>
        <v>658</v>
      </c>
      <c r="J709">
        <f>IF(B708&lt;Utilisateur!$B$25, C709+C$32/(INTERZONALFLOW)*(1-EXP(-INTERZONALFLOW/NFVOL*B709)),D709)</f>
        <v>2.4633972561311266E-4</v>
      </c>
      <c r="K709">
        <f t="shared" si="109"/>
        <v>1725.2461599817082</v>
      </c>
      <c r="L709">
        <f t="shared" si="110"/>
        <v>3450.4923199634163</v>
      </c>
      <c r="M709">
        <f t="shared" si="111"/>
        <v>10351.476959890235</v>
      </c>
      <c r="N709">
        <f t="shared" si="113"/>
        <v>658</v>
      </c>
    </row>
    <row r="710" spans="2:14" x14ac:dyDescent="0.2">
      <c r="B710">
        <f t="shared" si="105"/>
        <v>659</v>
      </c>
      <c r="C710" t="str">
        <f>IF(B709&lt;Utilisateur!$B$25, Quellstärke/(Volumen*Verlustrate)*(1-EXP(-Verlustrate*B710)),"")</f>
        <v/>
      </c>
      <c r="D710">
        <f>IF(B710&gt;Utilisateur!$B$25, Quellstärke/(Volumen*Verlustrate)*(1-EXP(-Verlustrate*Utilisateur!$B$25))  * EXP(-Verlustrate*(B710-Utilisateur!$B$25)), "")</f>
        <v>2.3973704694983138E-4</v>
      </c>
      <c r="E710">
        <f t="shared" ref="E710:E771" si="114">IF(ISNUMBER(C710),C710)+IF((ISNUMBER(D710)),D710)</f>
        <v>2.3973704694983138E-4</v>
      </c>
      <c r="F710">
        <f t="shared" si="106"/>
        <v>1568.2714681327966</v>
      </c>
      <c r="G710">
        <f t="shared" si="107"/>
        <v>3136.5429362655932</v>
      </c>
      <c r="H710">
        <f t="shared" si="108"/>
        <v>9409.6288087967641</v>
      </c>
      <c r="I710">
        <f t="shared" si="112"/>
        <v>659</v>
      </c>
      <c r="J710">
        <f>IF(B709&lt;Utilisateur!$B$25, C710+C$32/(INTERZONALFLOW)*(1-EXP(-INTERZONALFLOW/NFVOL*B710)),D710)</f>
        <v>2.3973704694983138E-4</v>
      </c>
      <c r="K710">
        <f t="shared" si="109"/>
        <v>1725.246161779736</v>
      </c>
      <c r="L710">
        <f t="shared" si="110"/>
        <v>3450.492323559472</v>
      </c>
      <c r="M710">
        <f t="shared" si="111"/>
        <v>10351.476970678403</v>
      </c>
      <c r="N710">
        <f t="shared" si="113"/>
        <v>659</v>
      </c>
    </row>
    <row r="711" spans="2:14" x14ac:dyDescent="0.2">
      <c r="B711">
        <f t="shared" si="105"/>
        <v>660</v>
      </c>
      <c r="C711" t="str">
        <f>IF(B710&lt;Utilisateur!$B$25, Quellstärke/(Volumen*Verlustrate)*(1-EXP(-Verlustrate*B711)),"")</f>
        <v/>
      </c>
      <c r="D711">
        <f>IF(B711&gt;Utilisateur!$B$25, Quellstärke/(Volumen*Verlustrate)*(1-EXP(-Verlustrate*Utilisateur!$B$25))  * EXP(-Verlustrate*(B711-Utilisateur!$B$25)), "")</f>
        <v>2.3331134082080958E-4</v>
      </c>
      <c r="E711">
        <f t="shared" si="114"/>
        <v>2.3331134082080958E-4</v>
      </c>
      <c r="F711">
        <f t="shared" si="106"/>
        <v>1568.2714698826317</v>
      </c>
      <c r="G711">
        <f t="shared" si="107"/>
        <v>3136.5429397652633</v>
      </c>
      <c r="H711">
        <f t="shared" si="108"/>
        <v>9409.6288192957745</v>
      </c>
      <c r="I711">
        <f t="shared" si="112"/>
        <v>660</v>
      </c>
      <c r="J711">
        <f>IF(B710&lt;Utilisateur!$B$25, C711+C$32/(INTERZONALFLOW)*(1-EXP(-INTERZONALFLOW/NFVOL*B711)),D711)</f>
        <v>2.3331134082080958E-4</v>
      </c>
      <c r="K711">
        <f t="shared" si="109"/>
        <v>1725.246163529571</v>
      </c>
      <c r="L711">
        <f t="shared" si="110"/>
        <v>3450.4923270591421</v>
      </c>
      <c r="M711">
        <f t="shared" si="111"/>
        <v>10351.476981177413</v>
      </c>
      <c r="N711">
        <f t="shared" si="113"/>
        <v>660</v>
      </c>
    </row>
    <row r="712" spans="2:14" x14ac:dyDescent="0.2">
      <c r="B712">
        <f t="shared" si="105"/>
        <v>661</v>
      </c>
      <c r="C712" t="str">
        <f>IF(B711&lt;Utilisateur!$B$25, Quellstärke/(Volumen*Verlustrate)*(1-EXP(-Verlustrate*B712)),"")</f>
        <v/>
      </c>
      <c r="D712">
        <f>IF(B712&gt;Utilisateur!$B$25, Quellstärke/(Volumen*Verlustrate)*(1-EXP(-Verlustrate*Utilisateur!$B$25))  * EXP(-Verlustrate*(B712-Utilisateur!$B$25)), "")</f>
        <v>2.2705786380606812E-4</v>
      </c>
      <c r="E712">
        <f t="shared" si="114"/>
        <v>2.2705786380606812E-4</v>
      </c>
      <c r="F712">
        <f t="shared" si="106"/>
        <v>1568.2714715855657</v>
      </c>
      <c r="G712">
        <f t="shared" si="107"/>
        <v>3136.5429431711314</v>
      </c>
      <c r="H712">
        <f t="shared" si="108"/>
        <v>9409.6288295133782</v>
      </c>
      <c r="I712">
        <f t="shared" si="112"/>
        <v>661</v>
      </c>
      <c r="J712">
        <f>IF(B711&lt;Utilisateur!$B$25, C712+C$32/(INTERZONALFLOW)*(1-EXP(-INTERZONALFLOW/NFVOL*B712)),D712)</f>
        <v>2.2705786380606812E-4</v>
      </c>
      <c r="K712">
        <f t="shared" si="109"/>
        <v>1725.2461652325051</v>
      </c>
      <c r="L712">
        <f t="shared" si="110"/>
        <v>3450.4923304650101</v>
      </c>
      <c r="M712">
        <f t="shared" si="111"/>
        <v>10351.476991395017</v>
      </c>
      <c r="N712">
        <f t="shared" si="113"/>
        <v>661</v>
      </c>
    </row>
    <row r="713" spans="2:14" x14ac:dyDescent="0.2">
      <c r="B713">
        <f t="shared" si="105"/>
        <v>662</v>
      </c>
      <c r="C713" t="str">
        <f>IF(B712&lt;Utilisateur!$B$25, Quellstärke/(Volumen*Verlustrate)*(1-EXP(-Verlustrate*B713)),"")</f>
        <v/>
      </c>
      <c r="D713">
        <f>IF(B713&gt;Utilisateur!$B$25, Quellstärke/(Volumen*Verlustrate)*(1-EXP(-Verlustrate*Utilisateur!$B$25))  * EXP(-Verlustrate*(B713-Utilisateur!$B$25)), "")</f>
        <v>2.2097199962418983E-4</v>
      </c>
      <c r="E713">
        <f t="shared" si="114"/>
        <v>2.2097199962418983E-4</v>
      </c>
      <c r="F713">
        <f t="shared" si="106"/>
        <v>1568.2714732428556</v>
      </c>
      <c r="G713">
        <f t="shared" si="107"/>
        <v>3136.5429464857111</v>
      </c>
      <c r="H713">
        <f t="shared" si="108"/>
        <v>9409.6288394571184</v>
      </c>
      <c r="I713">
        <f t="shared" si="112"/>
        <v>662</v>
      </c>
      <c r="J713">
        <f>IF(B712&lt;Utilisateur!$B$25, C713+C$32/(INTERZONALFLOW)*(1-EXP(-INTERZONALFLOW/NFVOL*B713)),D713)</f>
        <v>2.2097199962418983E-4</v>
      </c>
      <c r="K713">
        <f t="shared" si="109"/>
        <v>1725.2461668897949</v>
      </c>
      <c r="L713">
        <f t="shared" si="110"/>
        <v>3450.4923337795899</v>
      </c>
      <c r="M713">
        <f t="shared" si="111"/>
        <v>10351.477001338757</v>
      </c>
      <c r="N713">
        <f t="shared" si="113"/>
        <v>662</v>
      </c>
    </row>
    <row r="714" spans="2:14" x14ac:dyDescent="0.2">
      <c r="B714">
        <f t="shared" si="105"/>
        <v>663</v>
      </c>
      <c r="C714" t="str">
        <f>IF(B713&lt;Utilisateur!$B$25, Quellstärke/(Volumen*Verlustrate)*(1-EXP(-Verlustrate*B714)),"")</f>
        <v/>
      </c>
      <c r="D714">
        <f>IF(B714&gt;Utilisateur!$B$25, Quellstärke/(Volumen*Verlustrate)*(1-EXP(-Verlustrate*Utilisateur!$B$25))  * EXP(-Verlustrate*(B714-Utilisateur!$B$25)), "")</f>
        <v>2.1504925572460179E-4</v>
      </c>
      <c r="E714">
        <f t="shared" si="114"/>
        <v>2.1504925572460179E-4</v>
      </c>
      <c r="F714">
        <f t="shared" si="106"/>
        <v>1568.271474855725</v>
      </c>
      <c r="G714">
        <f t="shared" si="107"/>
        <v>3136.5429497114501</v>
      </c>
      <c r="H714">
        <f t="shared" si="108"/>
        <v>9409.6288491343348</v>
      </c>
      <c r="I714">
        <f t="shared" si="112"/>
        <v>663</v>
      </c>
      <c r="J714">
        <f>IF(B713&lt;Utilisateur!$B$25, C714+C$32/(INTERZONALFLOW)*(1-EXP(-INTERZONALFLOW/NFVOL*B714)),D714)</f>
        <v>2.1504925572460179E-4</v>
      </c>
      <c r="K714">
        <f t="shared" si="109"/>
        <v>1725.2461685026644</v>
      </c>
      <c r="L714">
        <f t="shared" si="110"/>
        <v>3450.4923370053289</v>
      </c>
      <c r="M714">
        <f t="shared" si="111"/>
        <v>10351.477011015973</v>
      </c>
      <c r="N714">
        <f t="shared" si="113"/>
        <v>663</v>
      </c>
    </row>
    <row r="715" spans="2:14" x14ac:dyDescent="0.2">
      <c r="B715">
        <f t="shared" si="105"/>
        <v>664</v>
      </c>
      <c r="C715" t="str">
        <f>IF(B714&lt;Utilisateur!$B$25, Quellstärke/(Volumen*Verlustrate)*(1-EXP(-Verlustrate*B715)),"")</f>
        <v/>
      </c>
      <c r="D715">
        <f>IF(B715&gt;Utilisateur!$B$25, Quellstärke/(Volumen*Verlustrate)*(1-EXP(-Verlustrate*Utilisateur!$B$25))  * EXP(-Verlustrate*(B715-Utilisateur!$B$25)), "")</f>
        <v>2.0928525997120323E-4</v>
      </c>
      <c r="E715">
        <f t="shared" si="114"/>
        <v>2.0928525997120323E-4</v>
      </c>
      <c r="F715">
        <f t="shared" si="106"/>
        <v>1568.2714764253644</v>
      </c>
      <c r="G715">
        <f t="shared" si="107"/>
        <v>3136.5429528507289</v>
      </c>
      <c r="H715">
        <f t="shared" si="108"/>
        <v>9409.6288585521706</v>
      </c>
      <c r="I715">
        <f t="shared" si="112"/>
        <v>664</v>
      </c>
      <c r="J715">
        <f>IF(B714&lt;Utilisateur!$B$25, C715+C$32/(INTERZONALFLOW)*(1-EXP(-INTERZONALFLOW/NFVOL*B715)),D715)</f>
        <v>2.0928525997120323E-4</v>
      </c>
      <c r="K715">
        <f t="shared" si="109"/>
        <v>1725.2461700723038</v>
      </c>
      <c r="L715">
        <f t="shared" si="110"/>
        <v>3450.4923401446076</v>
      </c>
      <c r="M715">
        <f t="shared" si="111"/>
        <v>10351.477020433809</v>
      </c>
      <c r="N715">
        <f t="shared" si="113"/>
        <v>664</v>
      </c>
    </row>
    <row r="716" spans="2:14" x14ac:dyDescent="0.2">
      <c r="B716">
        <f t="shared" si="105"/>
        <v>665</v>
      </c>
      <c r="C716" t="str">
        <f>IF(B715&lt;Utilisateur!$B$25, Quellstärke/(Volumen*Verlustrate)*(1-EXP(-Verlustrate*B716)),"")</f>
        <v/>
      </c>
      <c r="D716">
        <f>IF(B716&gt;Utilisateur!$B$25, Quellstärke/(Volumen*Verlustrate)*(1-EXP(-Verlustrate*Utilisateur!$B$25))  * EXP(-Verlustrate*(B716-Utilisateur!$B$25)), "")</f>
        <v>2.0367575741487748E-4</v>
      </c>
      <c r="E716">
        <f t="shared" si="114"/>
        <v>2.0367575741487748E-4</v>
      </c>
      <c r="F716">
        <f t="shared" si="106"/>
        <v>1568.2714779529326</v>
      </c>
      <c r="G716">
        <f t="shared" si="107"/>
        <v>3136.5429559058653</v>
      </c>
      <c r="H716">
        <f t="shared" si="108"/>
        <v>9409.6288677175799</v>
      </c>
      <c r="I716">
        <f t="shared" si="112"/>
        <v>665</v>
      </c>
      <c r="J716">
        <f>IF(B715&lt;Utilisateur!$B$25, C716+C$32/(INTERZONALFLOW)*(1-EXP(-INTERZONALFLOW/NFVOL*B716)),D716)</f>
        <v>2.0367575741487748E-4</v>
      </c>
      <c r="K716">
        <f t="shared" si="109"/>
        <v>1725.246171599872</v>
      </c>
      <c r="L716">
        <f t="shared" si="110"/>
        <v>3450.492343199744</v>
      </c>
      <c r="M716">
        <f t="shared" si="111"/>
        <v>10351.477029599218</v>
      </c>
      <c r="N716">
        <f t="shared" si="113"/>
        <v>665</v>
      </c>
    </row>
    <row r="717" spans="2:14" x14ac:dyDescent="0.2">
      <c r="B717">
        <f t="shared" si="105"/>
        <v>666</v>
      </c>
      <c r="C717" t="str">
        <f>IF(B716&lt;Utilisateur!$B$25, Quellstärke/(Volumen*Verlustrate)*(1-EXP(-Verlustrate*B717)),"")</f>
        <v/>
      </c>
      <c r="D717">
        <f>IF(B717&gt;Utilisateur!$B$25, Quellstärke/(Volumen*Verlustrate)*(1-EXP(-Verlustrate*Utilisateur!$B$25))  * EXP(-Verlustrate*(B717-Utilisateur!$B$25)), "")</f>
        <v>1.9821660715251604E-4</v>
      </c>
      <c r="E717">
        <f t="shared" si="114"/>
        <v>1.9821660715251604E-4</v>
      </c>
      <c r="F717">
        <f t="shared" si="106"/>
        <v>1568.2714794395572</v>
      </c>
      <c r="G717">
        <f t="shared" si="107"/>
        <v>3136.5429588791144</v>
      </c>
      <c r="H717">
        <f t="shared" si="108"/>
        <v>9409.6288766373273</v>
      </c>
      <c r="I717">
        <f t="shared" si="112"/>
        <v>666</v>
      </c>
      <c r="J717">
        <f>IF(B716&lt;Utilisateur!$B$25, C717+C$32/(INTERZONALFLOW)*(1-EXP(-INTERZONALFLOW/NFVOL*B717)),D717)</f>
        <v>1.9821660715251604E-4</v>
      </c>
      <c r="K717">
        <f t="shared" si="109"/>
        <v>1725.2461730864966</v>
      </c>
      <c r="L717">
        <f t="shared" si="110"/>
        <v>3450.4923461729932</v>
      </c>
      <c r="M717">
        <f t="shared" si="111"/>
        <v>10351.477038518966</v>
      </c>
      <c r="N717">
        <f t="shared" si="113"/>
        <v>666</v>
      </c>
    </row>
    <row r="718" spans="2:14" x14ac:dyDescent="0.2">
      <c r="B718">
        <f t="shared" si="105"/>
        <v>667</v>
      </c>
      <c r="C718" t="str">
        <f>IF(B717&lt;Utilisateur!$B$25, Quellstärke/(Volumen*Verlustrate)*(1-EXP(-Verlustrate*B718)),"")</f>
        <v/>
      </c>
      <c r="D718">
        <f>IF(B718&gt;Utilisateur!$B$25, Quellstärke/(Volumen*Verlustrate)*(1-EXP(-Verlustrate*Utilisateur!$B$25))  * EXP(-Verlustrate*(B718-Utilisateur!$B$25)), "")</f>
        <v>1.9290377927022226E-4</v>
      </c>
      <c r="E718">
        <f t="shared" si="114"/>
        <v>1.9290377927022226E-4</v>
      </c>
      <c r="F718">
        <f t="shared" si="106"/>
        <v>1568.2714808863354</v>
      </c>
      <c r="G718">
        <f t="shared" si="107"/>
        <v>3136.5429617726709</v>
      </c>
      <c r="H718">
        <f t="shared" si="108"/>
        <v>9409.6288853179976</v>
      </c>
      <c r="I718">
        <f t="shared" si="112"/>
        <v>667</v>
      </c>
      <c r="J718">
        <f>IF(B717&lt;Utilisateur!$B$25, C718+C$32/(INTERZONALFLOW)*(1-EXP(-INTERZONALFLOW/NFVOL*B718)),D718)</f>
        <v>1.9290377927022226E-4</v>
      </c>
      <c r="K718">
        <f t="shared" si="109"/>
        <v>1725.2461745332748</v>
      </c>
      <c r="L718">
        <f t="shared" si="110"/>
        <v>3450.4923490665497</v>
      </c>
      <c r="M718">
        <f t="shared" si="111"/>
        <v>10351.477047199636</v>
      </c>
      <c r="N718">
        <f t="shared" si="113"/>
        <v>667</v>
      </c>
    </row>
    <row r="719" spans="2:14" x14ac:dyDescent="0.2">
      <c r="B719">
        <f t="shared" si="105"/>
        <v>668</v>
      </c>
      <c r="C719" t="str">
        <f>IF(B718&lt;Utilisateur!$B$25, Quellstärke/(Volumen*Verlustrate)*(1-EXP(-Verlustrate*B719)),"")</f>
        <v/>
      </c>
      <c r="D719">
        <f>IF(B719&gt;Utilisateur!$B$25, Quellstärke/(Volumen*Verlustrate)*(1-EXP(-Verlustrate*Utilisateur!$B$25))  * EXP(-Verlustrate*(B719-Utilisateur!$B$25)), "")</f>
        <v>1.8773335186845515E-4</v>
      </c>
      <c r="E719">
        <f t="shared" si="114"/>
        <v>1.8773335186845515E-4</v>
      </c>
      <c r="F719">
        <f t="shared" si="106"/>
        <v>1568.2714822943356</v>
      </c>
      <c r="G719">
        <f t="shared" si="107"/>
        <v>3136.5429645886711</v>
      </c>
      <c r="H719">
        <f t="shared" si="108"/>
        <v>9409.6288937659992</v>
      </c>
      <c r="I719">
        <f t="shared" si="112"/>
        <v>668</v>
      </c>
      <c r="J719">
        <f>IF(B718&lt;Utilisateur!$B$25, C719+C$32/(INTERZONALFLOW)*(1-EXP(-INTERZONALFLOW/NFVOL*B719)),D719)</f>
        <v>1.8773335186845515E-4</v>
      </c>
      <c r="K719">
        <f t="shared" si="109"/>
        <v>1725.2461759412749</v>
      </c>
      <c r="L719">
        <f t="shared" si="110"/>
        <v>3450.4923518825499</v>
      </c>
      <c r="M719">
        <f t="shared" si="111"/>
        <v>10351.477055647638</v>
      </c>
      <c r="N719">
        <f t="shared" si="113"/>
        <v>668</v>
      </c>
    </row>
    <row r="720" spans="2:14" x14ac:dyDescent="0.2">
      <c r="B720">
        <f t="shared" si="105"/>
        <v>669</v>
      </c>
      <c r="C720" t="str">
        <f>IF(B719&lt;Utilisateur!$B$25, Quellstärke/(Volumen*Verlustrate)*(1-EXP(-Verlustrate*B720)),"")</f>
        <v/>
      </c>
      <c r="D720">
        <f>IF(B720&gt;Utilisateur!$B$25, Quellstärke/(Volumen*Verlustrate)*(1-EXP(-Verlustrate*Utilisateur!$B$25))  * EXP(-Verlustrate*(B720-Utilisateur!$B$25)), "")</f>
        <v>1.8270150816690353E-4</v>
      </c>
      <c r="E720">
        <f t="shared" si="114"/>
        <v>1.8270150816690353E-4</v>
      </c>
      <c r="F720">
        <f t="shared" si="106"/>
        <v>1568.2714836645969</v>
      </c>
      <c r="G720">
        <f t="shared" si="107"/>
        <v>3136.5429673291937</v>
      </c>
      <c r="H720">
        <f t="shared" si="108"/>
        <v>9409.6289019875676</v>
      </c>
      <c r="I720">
        <f t="shared" si="112"/>
        <v>669</v>
      </c>
      <c r="J720">
        <f>IF(B719&lt;Utilisateur!$B$25, C720+C$32/(INTERZONALFLOW)*(1-EXP(-INTERZONALFLOW/NFVOL*B720)),D720)</f>
        <v>1.8270150816690353E-4</v>
      </c>
      <c r="K720">
        <f t="shared" si="109"/>
        <v>1725.2461773115363</v>
      </c>
      <c r="L720">
        <f t="shared" si="110"/>
        <v>3450.4923546230725</v>
      </c>
      <c r="M720">
        <f t="shared" si="111"/>
        <v>10351.477063869206</v>
      </c>
      <c r="N720">
        <f t="shared" si="113"/>
        <v>669</v>
      </c>
    </row>
    <row r="721" spans="2:14" x14ac:dyDescent="0.2">
      <c r="B721">
        <f t="shared" si="105"/>
        <v>670</v>
      </c>
      <c r="C721" t="str">
        <f>IF(B720&lt;Utilisateur!$B$25, Quellstärke/(Volumen*Verlustrate)*(1-EXP(-Verlustrate*B721)),"")</f>
        <v/>
      </c>
      <c r="D721">
        <f>IF(B721&gt;Utilisateur!$B$25, Quellstärke/(Volumen*Verlustrate)*(1-EXP(-Verlustrate*Utilisateur!$B$25))  * EXP(-Verlustrate*(B721-Utilisateur!$B$25)), "")</f>
        <v>1.7780453368696313E-4</v>
      </c>
      <c r="E721">
        <f t="shared" si="114"/>
        <v>1.7780453368696313E-4</v>
      </c>
      <c r="F721">
        <f t="shared" si="106"/>
        <v>1568.271484998131</v>
      </c>
      <c r="G721">
        <f t="shared" si="107"/>
        <v>3136.5429699962619</v>
      </c>
      <c r="H721">
        <f t="shared" si="108"/>
        <v>9409.6289099887708</v>
      </c>
      <c r="I721">
        <f t="shared" si="112"/>
        <v>670</v>
      </c>
      <c r="J721">
        <f>IF(B720&lt;Utilisateur!$B$25, C721+C$32/(INTERZONALFLOW)*(1-EXP(-INTERZONALFLOW/NFVOL*B721)),D721)</f>
        <v>1.7780453368696313E-4</v>
      </c>
      <c r="K721">
        <f t="shared" si="109"/>
        <v>1725.2461786450704</v>
      </c>
      <c r="L721">
        <f t="shared" si="110"/>
        <v>3450.4923572901407</v>
      </c>
      <c r="M721">
        <f t="shared" si="111"/>
        <v>10351.477071870409</v>
      </c>
      <c r="N721">
        <f t="shared" si="113"/>
        <v>670</v>
      </c>
    </row>
    <row r="722" spans="2:14" x14ac:dyDescent="0.2">
      <c r="B722">
        <f t="shared" si="105"/>
        <v>671</v>
      </c>
      <c r="C722" t="str">
        <f>IF(B721&lt;Utilisateur!$B$25, Quellstärke/(Volumen*Verlustrate)*(1-EXP(-Verlustrate*B722)),"")</f>
        <v/>
      </c>
      <c r="D722">
        <f>IF(B722&gt;Utilisateur!$B$25, Quellstärke/(Volumen*Verlustrate)*(1-EXP(-Verlustrate*Utilisateur!$B$25))  * EXP(-Verlustrate*(B722-Utilisateur!$B$25)), "")</f>
        <v>1.7303881350972549E-4</v>
      </c>
      <c r="E722">
        <f t="shared" si="114"/>
        <v>1.7303881350972549E-4</v>
      </c>
      <c r="F722">
        <f t="shared" si="106"/>
        <v>1568.2714862959222</v>
      </c>
      <c r="G722">
        <f t="shared" si="107"/>
        <v>3136.5429725918443</v>
      </c>
      <c r="H722">
        <f t="shared" si="108"/>
        <v>9409.628917775517</v>
      </c>
      <c r="I722">
        <f t="shared" si="112"/>
        <v>671</v>
      </c>
      <c r="J722">
        <f>IF(B721&lt;Utilisateur!$B$25, C722+C$32/(INTERZONALFLOW)*(1-EXP(-INTERZONALFLOW/NFVOL*B722)),D722)</f>
        <v>1.7303881350972549E-4</v>
      </c>
      <c r="K722">
        <f t="shared" si="109"/>
        <v>1725.2461799428615</v>
      </c>
      <c r="L722">
        <f t="shared" si="110"/>
        <v>3450.4923598857231</v>
      </c>
      <c r="M722">
        <f t="shared" si="111"/>
        <v>10351.477079657156</v>
      </c>
      <c r="N722">
        <f t="shared" si="113"/>
        <v>671</v>
      </c>
    </row>
    <row r="723" spans="2:14" x14ac:dyDescent="0.2">
      <c r="B723">
        <f t="shared" si="105"/>
        <v>672</v>
      </c>
      <c r="C723" t="str">
        <f>IF(B722&lt;Utilisateur!$B$25, Quellstärke/(Volumen*Verlustrate)*(1-EXP(-Verlustrate*B723)),"")</f>
        <v/>
      </c>
      <c r="D723">
        <f>IF(B723&gt;Utilisateur!$B$25, Quellstärke/(Volumen*Verlustrate)*(1-EXP(-Verlustrate*Utilisateur!$B$25))  * EXP(-Verlustrate*(B723-Utilisateur!$B$25)), "")</f>
        <v>1.6840082960746782E-4</v>
      </c>
      <c r="E723">
        <f t="shared" si="114"/>
        <v>1.6840082960746782E-4</v>
      </c>
      <c r="F723">
        <f t="shared" si="106"/>
        <v>1568.2714875589284</v>
      </c>
      <c r="G723">
        <f t="shared" si="107"/>
        <v>3136.5429751178567</v>
      </c>
      <c r="H723">
        <f t="shared" si="108"/>
        <v>9409.6289253535542</v>
      </c>
      <c r="I723">
        <f t="shared" si="112"/>
        <v>672</v>
      </c>
      <c r="J723">
        <f>IF(B722&lt;Utilisateur!$B$25, C723+C$32/(INTERZONALFLOW)*(1-EXP(-INTERZONALFLOW/NFVOL*B723)),D723)</f>
        <v>1.6840082960746782E-4</v>
      </c>
      <c r="K723">
        <f t="shared" si="109"/>
        <v>1725.2461812058677</v>
      </c>
      <c r="L723">
        <f t="shared" si="110"/>
        <v>3450.4923624117355</v>
      </c>
      <c r="M723">
        <f t="shared" si="111"/>
        <v>10351.477087235193</v>
      </c>
      <c r="N723">
        <f t="shared" si="113"/>
        <v>672</v>
      </c>
    </row>
    <row r="724" spans="2:14" x14ac:dyDescent="0.2">
      <c r="B724">
        <f t="shared" si="105"/>
        <v>673</v>
      </c>
      <c r="C724" t="str">
        <f>IF(B723&lt;Utilisateur!$B$25, Quellstärke/(Volumen*Verlustrate)*(1-EXP(-Verlustrate*B724)),"")</f>
        <v/>
      </c>
      <c r="D724">
        <f>IF(B724&gt;Utilisateur!$B$25, Quellstärke/(Volumen*Verlustrate)*(1-EXP(-Verlustrate*Utilisateur!$B$25))  * EXP(-Verlustrate*(B724-Utilisateur!$B$25)), "")</f>
        <v>1.6388715824666372E-4</v>
      </c>
      <c r="E724">
        <f t="shared" si="114"/>
        <v>1.6388715824666372E-4</v>
      </c>
      <c r="F724">
        <f t="shared" si="106"/>
        <v>1568.271488788082</v>
      </c>
      <c r="G724">
        <f t="shared" si="107"/>
        <v>3136.542977576164</v>
      </c>
      <c r="H724">
        <f t="shared" si="108"/>
        <v>9409.6289327284758</v>
      </c>
      <c r="I724">
        <f t="shared" si="112"/>
        <v>673</v>
      </c>
      <c r="J724">
        <f>IF(B723&lt;Utilisateur!$B$25, C724+C$32/(INTERZONALFLOW)*(1-EXP(-INTERZONALFLOW/NFVOL*B724)),D724)</f>
        <v>1.6388715824666372E-4</v>
      </c>
      <c r="K724">
        <f t="shared" si="109"/>
        <v>1725.2461824350214</v>
      </c>
      <c r="L724">
        <f t="shared" si="110"/>
        <v>3450.4923648700428</v>
      </c>
      <c r="M724">
        <f t="shared" si="111"/>
        <v>10351.477094610114</v>
      </c>
      <c r="N724">
        <f t="shared" si="113"/>
        <v>673</v>
      </c>
    </row>
    <row r="725" spans="2:14" x14ac:dyDescent="0.2">
      <c r="B725">
        <f t="shared" si="105"/>
        <v>674</v>
      </c>
      <c r="C725" t="str">
        <f>IF(B724&lt;Utilisateur!$B$25, Quellstärke/(Volumen*Verlustrate)*(1-EXP(-Verlustrate*B725)),"")</f>
        <v/>
      </c>
      <c r="D725">
        <f>IF(B725&gt;Utilisateur!$B$25, Quellstärke/(Volumen*Verlustrate)*(1-EXP(-Verlustrate*Utilisateur!$B$25))  * EXP(-Verlustrate*(B725-Utilisateur!$B$25)), "")</f>
        <v>1.5949446746060458E-4</v>
      </c>
      <c r="E725">
        <f t="shared" si="114"/>
        <v>1.5949446746060458E-4</v>
      </c>
      <c r="F725">
        <f t="shared" si="106"/>
        <v>1568.2714899842906</v>
      </c>
      <c r="G725">
        <f t="shared" si="107"/>
        <v>3136.5429799685812</v>
      </c>
      <c r="H725">
        <f t="shared" si="108"/>
        <v>9409.6289399057259</v>
      </c>
      <c r="I725">
        <f t="shared" si="112"/>
        <v>674</v>
      </c>
      <c r="J725">
        <f>IF(B724&lt;Utilisateur!$B$25, C725+C$32/(INTERZONALFLOW)*(1-EXP(-INTERZONALFLOW/NFVOL*B725)),D725)</f>
        <v>1.5949446746060458E-4</v>
      </c>
      <c r="K725">
        <f t="shared" si="109"/>
        <v>1725.24618363123</v>
      </c>
      <c r="L725">
        <f t="shared" si="110"/>
        <v>3450.49236726246</v>
      </c>
      <c r="M725">
        <f t="shared" si="111"/>
        <v>10351.477101787365</v>
      </c>
      <c r="N725">
        <f t="shared" si="113"/>
        <v>674</v>
      </c>
    </row>
    <row r="726" spans="2:14" x14ac:dyDescent="0.2">
      <c r="B726">
        <f t="shared" si="105"/>
        <v>675</v>
      </c>
      <c r="C726" t="str">
        <f>IF(B725&lt;Utilisateur!$B$25, Quellstärke/(Volumen*Verlustrate)*(1-EXP(-Verlustrate*B726)),"")</f>
        <v/>
      </c>
      <c r="D726">
        <f>IF(B726&gt;Utilisateur!$B$25, Quellstärke/(Volumen*Verlustrate)*(1-EXP(-Verlustrate*Utilisateur!$B$25))  * EXP(-Verlustrate*(B726-Utilisateur!$B$25)), "")</f>
        <v>1.5521951458975712E-4</v>
      </c>
      <c r="E726">
        <f t="shared" si="114"/>
        <v>1.5521951458975712E-4</v>
      </c>
      <c r="F726">
        <f t="shared" si="106"/>
        <v>1568.271491148437</v>
      </c>
      <c r="G726">
        <f t="shared" si="107"/>
        <v>3136.542982296874</v>
      </c>
      <c r="H726">
        <f t="shared" si="108"/>
        <v>9409.6289468906034</v>
      </c>
      <c r="I726">
        <f t="shared" si="112"/>
        <v>675</v>
      </c>
      <c r="J726">
        <f>IF(B725&lt;Utilisateur!$B$25, C726+C$32/(INTERZONALFLOW)*(1-EXP(-INTERZONALFLOW/NFVOL*B726)),D726)</f>
        <v>1.5521951458975712E-4</v>
      </c>
      <c r="K726">
        <f t="shared" si="109"/>
        <v>1725.2461847953764</v>
      </c>
      <c r="L726">
        <f t="shared" si="110"/>
        <v>3450.4923695907528</v>
      </c>
      <c r="M726">
        <f t="shared" si="111"/>
        <v>10351.477108772242</v>
      </c>
      <c r="N726">
        <f t="shared" si="113"/>
        <v>675</v>
      </c>
    </row>
    <row r="727" spans="2:14" x14ac:dyDescent="0.2">
      <c r="B727">
        <f t="shared" si="105"/>
        <v>676</v>
      </c>
      <c r="C727" t="str">
        <f>IF(B726&lt;Utilisateur!$B$25, Quellstärke/(Volumen*Verlustrate)*(1-EXP(-Verlustrate*B727)),"")</f>
        <v/>
      </c>
      <c r="D727">
        <f>IF(B727&gt;Utilisateur!$B$25, Quellstärke/(Volumen*Verlustrate)*(1-EXP(-Verlustrate*Utilisateur!$B$25))  * EXP(-Verlustrate*(B727-Utilisateur!$B$25)), "")</f>
        <v>1.510591438880528E-4</v>
      </c>
      <c r="E727">
        <f t="shared" si="114"/>
        <v>1.510591438880528E-4</v>
      </c>
      <c r="F727">
        <f t="shared" si="106"/>
        <v>1568.2714922813807</v>
      </c>
      <c r="G727">
        <f t="shared" si="107"/>
        <v>3136.5429845627614</v>
      </c>
      <c r="H727">
        <f t="shared" si="108"/>
        <v>9409.628953688265</v>
      </c>
      <c r="I727">
        <f t="shared" si="112"/>
        <v>676</v>
      </c>
      <c r="J727">
        <f>IF(B726&lt;Utilisateur!$B$25, C727+C$32/(INTERZONALFLOW)*(1-EXP(-INTERZONALFLOW/NFVOL*B727)),D727)</f>
        <v>1.510591438880528E-4</v>
      </c>
      <c r="K727">
        <f t="shared" si="109"/>
        <v>1725.2461859283201</v>
      </c>
      <c r="L727">
        <f t="shared" si="110"/>
        <v>3450.4923718566401</v>
      </c>
      <c r="M727">
        <f t="shared" si="111"/>
        <v>10351.477115569904</v>
      </c>
      <c r="N727">
        <f t="shared" si="113"/>
        <v>676</v>
      </c>
    </row>
    <row r="728" spans="2:14" x14ac:dyDescent="0.2">
      <c r="B728">
        <f t="shared" si="105"/>
        <v>677</v>
      </c>
      <c r="C728" t="str">
        <f>IF(B727&lt;Utilisateur!$B$25, Quellstärke/(Volumen*Verlustrate)*(1-EXP(-Verlustrate*B728)),"")</f>
        <v/>
      </c>
      <c r="D728">
        <f>IF(B728&gt;Utilisateur!$B$25, Quellstärke/(Volumen*Verlustrate)*(1-EXP(-Verlustrate*Utilisateur!$B$25))  * EXP(-Verlustrate*(B728-Utilisateur!$B$25)), "")</f>
        <v>1.4701028419333281E-4</v>
      </c>
      <c r="E728">
        <f t="shared" si="114"/>
        <v>1.4701028419333281E-4</v>
      </c>
      <c r="F728">
        <f t="shared" si="106"/>
        <v>1568.2714933839579</v>
      </c>
      <c r="G728">
        <f t="shared" si="107"/>
        <v>3136.5429867679159</v>
      </c>
      <c r="H728">
        <f t="shared" si="108"/>
        <v>9409.6289603037276</v>
      </c>
      <c r="I728">
        <f t="shared" si="112"/>
        <v>677</v>
      </c>
      <c r="J728">
        <f>IF(B727&lt;Utilisateur!$B$25, C728+C$32/(INTERZONALFLOW)*(1-EXP(-INTERZONALFLOW/NFVOL*B728)),D728)</f>
        <v>1.4701028419333281E-4</v>
      </c>
      <c r="K728">
        <f t="shared" si="109"/>
        <v>1725.2461870308973</v>
      </c>
      <c r="L728">
        <f t="shared" si="110"/>
        <v>3450.4923740617946</v>
      </c>
      <c r="M728">
        <f t="shared" si="111"/>
        <v>10351.477122185366</v>
      </c>
      <c r="N728">
        <f t="shared" si="113"/>
        <v>677</v>
      </c>
    </row>
    <row r="729" spans="2:14" x14ac:dyDescent="0.2">
      <c r="B729">
        <f t="shared" si="105"/>
        <v>678</v>
      </c>
      <c r="C729" t="str">
        <f>IF(B728&lt;Utilisateur!$B$25, Quellstärke/(Volumen*Verlustrate)*(1-EXP(-Verlustrate*B729)),"")</f>
        <v/>
      </c>
      <c r="D729">
        <f>IF(B729&gt;Utilisateur!$B$25, Quellstärke/(Volumen*Verlustrate)*(1-EXP(-Verlustrate*Utilisateur!$B$25))  * EXP(-Verlustrate*(B729-Utilisateur!$B$25)), "")</f>
        <v>1.4306994666023548E-4</v>
      </c>
      <c r="E729">
        <f t="shared" si="114"/>
        <v>1.4306994666023548E-4</v>
      </c>
      <c r="F729">
        <f t="shared" si="106"/>
        <v>1568.2714944569825</v>
      </c>
      <c r="G729">
        <f t="shared" si="107"/>
        <v>3136.542988913965</v>
      </c>
      <c r="H729">
        <f t="shared" si="108"/>
        <v>9409.628966741875</v>
      </c>
      <c r="I729">
        <f t="shared" si="112"/>
        <v>678</v>
      </c>
      <c r="J729">
        <f>IF(B728&lt;Utilisateur!$B$25, C729+C$32/(INTERZONALFLOW)*(1-EXP(-INTERZONALFLOW/NFVOL*B729)),D729)</f>
        <v>1.4306994666023548E-4</v>
      </c>
      <c r="K729">
        <f t="shared" si="109"/>
        <v>1725.2461881039219</v>
      </c>
      <c r="L729">
        <f t="shared" si="110"/>
        <v>3450.4923762078438</v>
      </c>
      <c r="M729">
        <f t="shared" si="111"/>
        <v>10351.477128623514</v>
      </c>
      <c r="N729">
        <f t="shared" si="113"/>
        <v>678</v>
      </c>
    </row>
    <row r="730" spans="2:14" x14ac:dyDescent="0.2">
      <c r="B730">
        <f t="shared" si="105"/>
        <v>679</v>
      </c>
      <c r="C730" t="str">
        <f>IF(B729&lt;Utilisateur!$B$25, Quellstärke/(Volumen*Verlustrate)*(1-EXP(-Verlustrate*B730)),"")</f>
        <v/>
      </c>
      <c r="D730">
        <f>IF(B730&gt;Utilisateur!$B$25, Quellstärke/(Volumen*Verlustrate)*(1-EXP(-Verlustrate*Utilisateur!$B$25))  * EXP(-Verlustrate*(B730-Utilisateur!$B$25)), "")</f>
        <v>1.3923522255384453E-4</v>
      </c>
      <c r="E730">
        <f t="shared" si="114"/>
        <v>1.3923522255384453E-4</v>
      </c>
      <c r="F730">
        <f t="shared" si="106"/>
        <v>1568.2714955012466</v>
      </c>
      <c r="G730">
        <f t="shared" si="107"/>
        <v>3136.5429910024932</v>
      </c>
      <c r="H730">
        <f t="shared" si="108"/>
        <v>9409.6289730074604</v>
      </c>
      <c r="I730">
        <f t="shared" si="112"/>
        <v>679</v>
      </c>
      <c r="J730">
        <f>IF(B729&lt;Utilisateur!$B$25, C730+C$32/(INTERZONALFLOW)*(1-EXP(-INTERZONALFLOW/NFVOL*B730)),D730)</f>
        <v>1.3923522255384453E-4</v>
      </c>
      <c r="K730">
        <f t="shared" si="109"/>
        <v>1725.246189148186</v>
      </c>
      <c r="L730">
        <f t="shared" si="110"/>
        <v>3450.492378296372</v>
      </c>
      <c r="M730">
        <f t="shared" si="111"/>
        <v>10351.477134889099</v>
      </c>
      <c r="N730">
        <f t="shared" si="113"/>
        <v>679</v>
      </c>
    </row>
    <row r="731" spans="2:14" x14ac:dyDescent="0.2">
      <c r="B731">
        <f t="shared" si="105"/>
        <v>680</v>
      </c>
      <c r="C731" t="str">
        <f>IF(B730&lt;Utilisateur!$B$25, Quellstärke/(Volumen*Verlustrate)*(1-EXP(-Verlustrate*B731)),"")</f>
        <v/>
      </c>
      <c r="D731">
        <f>IF(B731&gt;Utilisateur!$B$25, Quellstärke/(Volumen*Verlustrate)*(1-EXP(-Verlustrate*Utilisateur!$B$25))  * EXP(-Verlustrate*(B731-Utilisateur!$B$25)), "")</f>
        <v>1.3550328110247935E-4</v>
      </c>
      <c r="E731">
        <f t="shared" si="114"/>
        <v>1.3550328110247935E-4</v>
      </c>
      <c r="F731">
        <f t="shared" si="106"/>
        <v>1568.2714965175212</v>
      </c>
      <c r="G731">
        <f t="shared" si="107"/>
        <v>3136.5429930350424</v>
      </c>
      <c r="H731">
        <f t="shared" si="108"/>
        <v>9409.6289791051076</v>
      </c>
      <c r="I731">
        <f t="shared" si="112"/>
        <v>680</v>
      </c>
      <c r="J731">
        <f>IF(B730&lt;Utilisateur!$B$25, C731+C$32/(INTERZONALFLOW)*(1-EXP(-INTERZONALFLOW/NFVOL*B731)),D731)</f>
        <v>1.3550328110247935E-4</v>
      </c>
      <c r="K731">
        <f t="shared" si="109"/>
        <v>1725.2461901644606</v>
      </c>
      <c r="L731">
        <f t="shared" si="110"/>
        <v>3450.4923803289212</v>
      </c>
      <c r="M731">
        <f t="shared" si="111"/>
        <v>10351.477140986746</v>
      </c>
      <c r="N731">
        <f t="shared" si="113"/>
        <v>680</v>
      </c>
    </row>
    <row r="732" spans="2:14" x14ac:dyDescent="0.2">
      <c r="B732">
        <f t="shared" si="105"/>
        <v>681</v>
      </c>
      <c r="C732" t="str">
        <f>IF(B731&lt;Utilisateur!$B$25, Quellstärke/(Volumen*Verlustrate)*(1-EXP(-Verlustrate*B732)),"")</f>
        <v/>
      </c>
      <c r="D732">
        <f>IF(B732&gt;Utilisateur!$B$25, Quellstärke/(Volumen*Verlustrate)*(1-EXP(-Verlustrate*Utilisateur!$B$25))  * EXP(-Verlustrate*(B732-Utilisateur!$B$25)), "")</f>
        <v>1.3187136740803443E-4</v>
      </c>
      <c r="E732">
        <f t="shared" si="114"/>
        <v>1.3187136740803443E-4</v>
      </c>
      <c r="F732">
        <f t="shared" si="106"/>
        <v>1568.2714975065564</v>
      </c>
      <c r="G732">
        <f t="shared" si="107"/>
        <v>3136.5429950131129</v>
      </c>
      <c r="H732">
        <f t="shared" si="108"/>
        <v>9409.6289850393186</v>
      </c>
      <c r="I732">
        <f t="shared" si="112"/>
        <v>681</v>
      </c>
      <c r="J732">
        <f>IF(B731&lt;Utilisateur!$B$25, C732+C$32/(INTERZONALFLOW)*(1-EXP(-INTERZONALFLOW/NFVOL*B732)),D732)</f>
        <v>1.3187136740803443E-4</v>
      </c>
      <c r="K732">
        <f t="shared" si="109"/>
        <v>1725.2461911534958</v>
      </c>
      <c r="L732">
        <f t="shared" si="110"/>
        <v>3450.4923823069917</v>
      </c>
      <c r="M732">
        <f t="shared" si="111"/>
        <v>10351.477146920957</v>
      </c>
      <c r="N732">
        <f t="shared" si="113"/>
        <v>681</v>
      </c>
    </row>
    <row r="733" spans="2:14" x14ac:dyDescent="0.2">
      <c r="B733">
        <f t="shared" si="105"/>
        <v>682</v>
      </c>
      <c r="C733" t="str">
        <f>IF(B732&lt;Utilisateur!$B$25, Quellstärke/(Volumen*Verlustrate)*(1-EXP(-Verlustrate*B733)),"")</f>
        <v/>
      </c>
      <c r="D733">
        <f>IF(B733&gt;Utilisateur!$B$25, Quellstärke/(Volumen*Verlustrate)*(1-EXP(-Verlustrate*Utilisateur!$B$25))  * EXP(-Verlustrate*(B733-Utilisateur!$B$25)), "")</f>
        <v>1.2833680041233092E-4</v>
      </c>
      <c r="E733">
        <f t="shared" si="114"/>
        <v>1.2833680041233092E-4</v>
      </c>
      <c r="F733">
        <f t="shared" si="106"/>
        <v>1568.2714984690824</v>
      </c>
      <c r="G733">
        <f t="shared" si="107"/>
        <v>3136.5429969381648</v>
      </c>
      <c r="H733">
        <f t="shared" si="108"/>
        <v>9409.6289908144754</v>
      </c>
      <c r="I733">
        <f t="shared" si="112"/>
        <v>682</v>
      </c>
      <c r="J733">
        <f>IF(B732&lt;Utilisateur!$B$25, C733+C$32/(INTERZONALFLOW)*(1-EXP(-INTERZONALFLOW/NFVOL*B733)),D733)</f>
        <v>1.2833680041233092E-4</v>
      </c>
      <c r="K733">
        <f t="shared" si="109"/>
        <v>1725.2461921160218</v>
      </c>
      <c r="L733">
        <f t="shared" si="110"/>
        <v>3450.4923842320436</v>
      </c>
      <c r="M733">
        <f t="shared" si="111"/>
        <v>10351.477152696114</v>
      </c>
      <c r="N733">
        <f t="shared" si="113"/>
        <v>682</v>
      </c>
    </row>
    <row r="734" spans="2:14" x14ac:dyDescent="0.2">
      <c r="B734">
        <f t="shared" si="105"/>
        <v>683</v>
      </c>
      <c r="C734" t="str">
        <f>IF(B733&lt;Utilisateur!$B$25, Quellstärke/(Volumen*Verlustrate)*(1-EXP(-Verlustrate*B734)),"")</f>
        <v/>
      </c>
      <c r="D734">
        <f>IF(B734&gt;Utilisateur!$B$25, Quellstärke/(Volumen*Verlustrate)*(1-EXP(-Verlustrate*Utilisateur!$B$25))  * EXP(-Verlustrate*(B734-Utilisateur!$B$25)), "")</f>
        <v>1.2489697091797191E-4</v>
      </c>
      <c r="E734">
        <f t="shared" si="114"/>
        <v>1.2489697091797191E-4</v>
      </c>
      <c r="F734">
        <f t="shared" si="106"/>
        <v>1568.2714994058097</v>
      </c>
      <c r="G734">
        <f t="shared" si="107"/>
        <v>3136.5429988116193</v>
      </c>
      <c r="H734">
        <f t="shared" si="108"/>
        <v>9409.6289964348398</v>
      </c>
      <c r="I734">
        <f t="shared" si="112"/>
        <v>683</v>
      </c>
      <c r="J734">
        <f>IF(B733&lt;Utilisateur!$B$25, C734+C$32/(INTERZONALFLOW)*(1-EXP(-INTERZONALFLOW/NFVOL*B734)),D734)</f>
        <v>1.2489697091797191E-4</v>
      </c>
      <c r="K734">
        <f t="shared" si="109"/>
        <v>1725.246193052749</v>
      </c>
      <c r="L734">
        <f t="shared" si="110"/>
        <v>3450.4923861054981</v>
      </c>
      <c r="M734">
        <f t="shared" si="111"/>
        <v>10351.477158316478</v>
      </c>
      <c r="N734">
        <f t="shared" si="113"/>
        <v>683</v>
      </c>
    </row>
    <row r="735" spans="2:14" x14ac:dyDescent="0.2">
      <c r="B735">
        <f t="shared" si="105"/>
        <v>684</v>
      </c>
      <c r="C735" t="str">
        <f>IF(B734&lt;Utilisateur!$B$25, Quellstärke/(Volumen*Verlustrate)*(1-EXP(-Verlustrate*B735)),"")</f>
        <v/>
      </c>
      <c r="D735">
        <f>IF(B735&gt;Utilisateur!$B$25, Quellstärke/(Volumen*Verlustrate)*(1-EXP(-Verlustrate*Utilisateur!$B$25))  * EXP(-Verlustrate*(B735-Utilisateur!$B$25)), "")</f>
        <v>1.215493396622494E-4</v>
      </c>
      <c r="E735">
        <f t="shared" si="114"/>
        <v>1.215493396622494E-4</v>
      </c>
      <c r="F735">
        <f t="shared" si="106"/>
        <v>1568.2715003174296</v>
      </c>
      <c r="G735">
        <f t="shared" si="107"/>
        <v>3136.5430006348593</v>
      </c>
      <c r="H735">
        <f t="shared" si="108"/>
        <v>9409.6290019045609</v>
      </c>
      <c r="I735">
        <f t="shared" si="112"/>
        <v>684</v>
      </c>
      <c r="J735">
        <f>IF(B734&lt;Utilisateur!$B$25, C735+C$32/(INTERZONALFLOW)*(1-EXP(-INTERZONALFLOW/NFVOL*B735)),D735)</f>
        <v>1.215493396622494E-4</v>
      </c>
      <c r="K735">
        <f t="shared" si="109"/>
        <v>1725.246193964369</v>
      </c>
      <c r="L735">
        <f t="shared" si="110"/>
        <v>3450.492387928738</v>
      </c>
      <c r="M735">
        <f t="shared" si="111"/>
        <v>10351.4771637862</v>
      </c>
      <c r="N735">
        <f t="shared" si="113"/>
        <v>684</v>
      </c>
    </row>
    <row r="736" spans="2:14" x14ac:dyDescent="0.2">
      <c r="B736">
        <f t="shared" si="105"/>
        <v>685</v>
      </c>
      <c r="C736" t="str">
        <f>IF(B735&lt;Utilisateur!$B$25, Quellstärke/(Volumen*Verlustrate)*(1-EXP(-Verlustrate*B736)),"")</f>
        <v/>
      </c>
      <c r="D736">
        <f>IF(B736&gt;Utilisateur!$B$25, Quellstärke/(Volumen*Verlustrate)*(1-EXP(-Verlustrate*Utilisateur!$B$25))  * EXP(-Verlustrate*(B736-Utilisateur!$B$25)), "")</f>
        <v>1.1829143544267413E-4</v>
      </c>
      <c r="E736">
        <f t="shared" si="114"/>
        <v>1.1829143544267413E-4</v>
      </c>
      <c r="F736">
        <f t="shared" si="106"/>
        <v>1568.2715012046153</v>
      </c>
      <c r="G736">
        <f t="shared" si="107"/>
        <v>3136.5430024092307</v>
      </c>
      <c r="H736">
        <f t="shared" si="108"/>
        <v>9409.6290072276752</v>
      </c>
      <c r="I736">
        <f t="shared" si="112"/>
        <v>685</v>
      </c>
      <c r="J736">
        <f>IF(B735&lt;Utilisateur!$B$25, C736+C$32/(INTERZONALFLOW)*(1-EXP(-INTERZONALFLOW/NFVOL*B736)),D736)</f>
        <v>1.1829143544267413E-4</v>
      </c>
      <c r="K736">
        <f t="shared" si="109"/>
        <v>1725.2461948515547</v>
      </c>
      <c r="L736">
        <f t="shared" si="110"/>
        <v>3450.4923897031094</v>
      </c>
      <c r="M736">
        <f t="shared" si="111"/>
        <v>10351.477169109314</v>
      </c>
      <c r="N736">
        <f t="shared" si="113"/>
        <v>685</v>
      </c>
    </row>
    <row r="737" spans="2:14" x14ac:dyDescent="0.2">
      <c r="B737">
        <f t="shared" si="105"/>
        <v>686</v>
      </c>
      <c r="C737" t="str">
        <f>IF(B736&lt;Utilisateur!$B$25, Quellstärke/(Volumen*Verlustrate)*(1-EXP(-Verlustrate*B737)),"")</f>
        <v/>
      </c>
      <c r="D737">
        <f>IF(B737&gt;Utilisateur!$B$25, Quellstärke/(Volumen*Verlustrate)*(1-EXP(-Verlustrate*Utilisateur!$B$25))  * EXP(-Verlustrate*(B737-Utilisateur!$B$25)), "")</f>
        <v>1.1512085329274951E-4</v>
      </c>
      <c r="E737">
        <f t="shared" si="114"/>
        <v>1.1512085329274951E-4</v>
      </c>
      <c r="F737">
        <f t="shared" si="106"/>
        <v>1568.2715020680218</v>
      </c>
      <c r="G737">
        <f t="shared" si="107"/>
        <v>3136.5430041360437</v>
      </c>
      <c r="H737">
        <f t="shared" si="108"/>
        <v>9409.6290124081133</v>
      </c>
      <c r="I737">
        <f t="shared" si="112"/>
        <v>686</v>
      </c>
      <c r="J737">
        <f>IF(B736&lt;Utilisateur!$B$25, C737+C$32/(INTERZONALFLOW)*(1-EXP(-INTERZONALFLOW/NFVOL*B737)),D737)</f>
        <v>1.1512085329274951E-4</v>
      </c>
      <c r="K737">
        <f t="shared" si="109"/>
        <v>1725.2461957149612</v>
      </c>
      <c r="L737">
        <f t="shared" si="110"/>
        <v>3450.4923914299225</v>
      </c>
      <c r="M737">
        <f t="shared" si="111"/>
        <v>10351.477174289752</v>
      </c>
      <c r="N737">
        <f t="shared" si="113"/>
        <v>686</v>
      </c>
    </row>
    <row r="738" spans="2:14" x14ac:dyDescent="0.2">
      <c r="B738">
        <f t="shared" si="105"/>
        <v>687</v>
      </c>
      <c r="C738" t="str">
        <f>IF(B737&lt;Utilisateur!$B$25, Quellstärke/(Volumen*Verlustrate)*(1-EXP(-Verlustrate*B738)),"")</f>
        <v/>
      </c>
      <c r="D738">
        <f>IF(B738&gt;Utilisateur!$B$25, Quellstärke/(Volumen*Verlustrate)*(1-EXP(-Verlustrate*Utilisateur!$B$25))  * EXP(-Verlustrate*(B738-Utilisateur!$B$25)), "")</f>
        <v>1.1203525270663635E-4</v>
      </c>
      <c r="E738">
        <f t="shared" si="114"/>
        <v>1.1203525270663635E-4</v>
      </c>
      <c r="F738">
        <f t="shared" si="106"/>
        <v>1568.2715029082863</v>
      </c>
      <c r="G738">
        <f t="shared" si="107"/>
        <v>3136.5430058165725</v>
      </c>
      <c r="H738">
        <f t="shared" si="108"/>
        <v>9409.6290174496989</v>
      </c>
      <c r="I738">
        <f t="shared" si="112"/>
        <v>687</v>
      </c>
      <c r="J738">
        <f>IF(B737&lt;Utilisateur!$B$25, C738+C$32/(INTERZONALFLOW)*(1-EXP(-INTERZONALFLOW/NFVOL*B738)),D738)</f>
        <v>1.1203525270663635E-4</v>
      </c>
      <c r="K738">
        <f t="shared" si="109"/>
        <v>1725.2461965552257</v>
      </c>
      <c r="L738">
        <f t="shared" si="110"/>
        <v>3450.4923931104513</v>
      </c>
      <c r="M738">
        <f t="shared" si="111"/>
        <v>10351.477179331338</v>
      </c>
      <c r="N738">
        <f t="shared" si="113"/>
        <v>687</v>
      </c>
    </row>
    <row r="739" spans="2:14" x14ac:dyDescent="0.2">
      <c r="B739">
        <f t="shared" si="105"/>
        <v>688</v>
      </c>
      <c r="C739" t="str">
        <f>IF(B738&lt;Utilisateur!$B$25, Quellstärke/(Volumen*Verlustrate)*(1-EXP(-Verlustrate*B739)),"")</f>
        <v/>
      </c>
      <c r="D739">
        <f>IF(B739&gt;Utilisateur!$B$25, Quellstärke/(Volumen*Verlustrate)*(1-EXP(-Verlustrate*Utilisateur!$B$25))  * EXP(-Verlustrate*(B739-Utilisateur!$B$25)), "")</f>
        <v>1.0903235591140601E-4</v>
      </c>
      <c r="E739">
        <f t="shared" si="114"/>
        <v>1.0903235591140601E-4</v>
      </c>
      <c r="F739">
        <f t="shared" si="106"/>
        <v>1568.2715037260289</v>
      </c>
      <c r="G739">
        <f t="shared" si="107"/>
        <v>3136.5430074520577</v>
      </c>
      <c r="H739">
        <f t="shared" si="108"/>
        <v>9409.6290223561555</v>
      </c>
      <c r="I739">
        <f t="shared" si="112"/>
        <v>688</v>
      </c>
      <c r="J739">
        <f>IF(B738&lt;Utilisateur!$B$25, C739+C$32/(INTERZONALFLOW)*(1-EXP(-INTERZONALFLOW/NFVOL*B739)),D739)</f>
        <v>1.0903235591140601E-4</v>
      </c>
      <c r="K739">
        <f t="shared" si="109"/>
        <v>1725.2461973729683</v>
      </c>
      <c r="L739">
        <f t="shared" si="110"/>
        <v>3450.4923947459365</v>
      </c>
      <c r="M739">
        <f t="shared" si="111"/>
        <v>10351.477184237794</v>
      </c>
      <c r="N739">
        <f t="shared" si="113"/>
        <v>688</v>
      </c>
    </row>
    <row r="740" spans="2:14" x14ac:dyDescent="0.2">
      <c r="B740">
        <f t="shared" si="105"/>
        <v>689</v>
      </c>
      <c r="C740" t="str">
        <f>IF(B739&lt;Utilisateur!$B$25, Quellstärke/(Volumen*Verlustrate)*(1-EXP(-Verlustrate*B740)),"")</f>
        <v/>
      </c>
      <c r="D740">
        <f>IF(B740&gt;Utilisateur!$B$25, Quellstärke/(Volumen*Verlustrate)*(1-EXP(-Verlustrate*Utilisateur!$B$25))  * EXP(-Verlustrate*(B740-Utilisateur!$B$25)), "")</f>
        <v>1.0610994618560247E-4</v>
      </c>
      <c r="E740">
        <f t="shared" si="114"/>
        <v>1.0610994618560247E-4</v>
      </c>
      <c r="F740">
        <f t="shared" si="106"/>
        <v>1568.2715045218536</v>
      </c>
      <c r="G740">
        <f t="shared" si="107"/>
        <v>3136.5430090437071</v>
      </c>
      <c r="H740">
        <f t="shared" si="108"/>
        <v>9409.6290271311027</v>
      </c>
      <c r="I740">
        <f t="shared" si="112"/>
        <v>689</v>
      </c>
      <c r="J740">
        <f>IF(B739&lt;Utilisateur!$B$25, C740+C$32/(INTERZONALFLOW)*(1-EXP(-INTERZONALFLOW/NFVOL*B740)),D740)</f>
        <v>1.0610994618560247E-4</v>
      </c>
      <c r="K740">
        <f t="shared" si="109"/>
        <v>1725.2461981687929</v>
      </c>
      <c r="L740">
        <f t="shared" si="110"/>
        <v>3450.4923963375859</v>
      </c>
      <c r="M740">
        <f t="shared" si="111"/>
        <v>10351.477189012741</v>
      </c>
      <c r="N740">
        <f t="shared" si="113"/>
        <v>689</v>
      </c>
    </row>
    <row r="741" spans="2:14" x14ac:dyDescent="0.2">
      <c r="B741">
        <f t="shared" si="105"/>
        <v>690</v>
      </c>
      <c r="C741" t="str">
        <f>IF(B740&lt;Utilisateur!$B$25, Quellstärke/(Volumen*Verlustrate)*(1-EXP(-Verlustrate*B741)),"")</f>
        <v/>
      </c>
      <c r="D741">
        <f>IF(B741&gt;Utilisateur!$B$25, Quellstärke/(Volumen*Verlustrate)*(1-EXP(-Verlustrate*Utilisateur!$B$25))  * EXP(-Verlustrate*(B741-Utilisateur!$B$25)), "")</f>
        <v>1.0326586622286862E-4</v>
      </c>
      <c r="E741">
        <f t="shared" si="114"/>
        <v>1.0326586622286862E-4</v>
      </c>
      <c r="F741">
        <f t="shared" si="106"/>
        <v>1568.2715052963476</v>
      </c>
      <c r="G741">
        <f t="shared" si="107"/>
        <v>3136.5430105926953</v>
      </c>
      <c r="H741">
        <f t="shared" si="108"/>
        <v>9409.6290317780658</v>
      </c>
      <c r="I741">
        <f t="shared" si="112"/>
        <v>690</v>
      </c>
      <c r="J741">
        <f>IF(B740&lt;Utilisateur!$B$25, C741+C$32/(INTERZONALFLOW)*(1-EXP(-INTERZONALFLOW/NFVOL*B741)),D741)</f>
        <v>1.0326586622286862E-4</v>
      </c>
      <c r="K741">
        <f t="shared" si="109"/>
        <v>1725.246198943287</v>
      </c>
      <c r="L741">
        <f t="shared" si="110"/>
        <v>3450.4923978865741</v>
      </c>
      <c r="M741">
        <f t="shared" si="111"/>
        <v>10351.477193659704</v>
      </c>
      <c r="N741">
        <f t="shared" si="113"/>
        <v>690</v>
      </c>
    </row>
    <row r="742" spans="2:14" x14ac:dyDescent="0.2">
      <c r="B742">
        <f t="shared" si="105"/>
        <v>691</v>
      </c>
      <c r="C742" t="str">
        <f>IF(B741&lt;Utilisateur!$B$25, Quellstärke/(Volumen*Verlustrate)*(1-EXP(-Verlustrate*B742)),"")</f>
        <v/>
      </c>
      <c r="D742">
        <f>IF(B742&gt;Utilisateur!$B$25, Quellstärke/(Volumen*Verlustrate)*(1-EXP(-Verlustrate*Utilisateur!$B$25))  * EXP(-Verlustrate*(B742-Utilisateur!$B$25)), "")</f>
        <v>1.0049801653943654E-4</v>
      </c>
      <c r="E742">
        <f t="shared" si="114"/>
        <v>1.0049801653943654E-4</v>
      </c>
      <c r="F742">
        <f t="shared" si="106"/>
        <v>1568.2715060500827</v>
      </c>
      <c r="G742">
        <f t="shared" si="107"/>
        <v>3136.5430121001655</v>
      </c>
      <c r="H742">
        <f t="shared" si="108"/>
        <v>9409.6290363004773</v>
      </c>
      <c r="I742">
        <f t="shared" si="112"/>
        <v>691</v>
      </c>
      <c r="J742">
        <f>IF(B741&lt;Utilisateur!$B$25, C742+C$32/(INTERZONALFLOW)*(1-EXP(-INTERZONALFLOW/NFVOL*B742)),D742)</f>
        <v>1.0049801653943654E-4</v>
      </c>
      <c r="K742">
        <f t="shared" si="109"/>
        <v>1725.2461996970221</v>
      </c>
      <c r="L742">
        <f t="shared" si="110"/>
        <v>3450.4923993940442</v>
      </c>
      <c r="M742">
        <f t="shared" si="111"/>
        <v>10351.477198182116</v>
      </c>
      <c r="N742">
        <f t="shared" si="113"/>
        <v>691</v>
      </c>
    </row>
    <row r="743" spans="2:14" x14ac:dyDescent="0.2">
      <c r="B743">
        <f t="shared" si="105"/>
        <v>692</v>
      </c>
      <c r="C743" t="str">
        <f>IF(B742&lt;Utilisateur!$B$25, Quellstärke/(Volumen*Verlustrate)*(1-EXP(-Verlustrate*B743)),"")</f>
        <v/>
      </c>
      <c r="D743">
        <f>IF(B743&gt;Utilisateur!$B$25, Quellstärke/(Volumen*Verlustrate)*(1-EXP(-Verlustrate*Utilisateur!$B$25))  * EXP(-Verlustrate*(B743-Utilisateur!$B$25)), "")</f>
        <v>9.7804353924299658E-5</v>
      </c>
      <c r="E743">
        <f t="shared" si="114"/>
        <v>9.7804353924299658E-5</v>
      </c>
      <c r="F743">
        <f t="shared" si="106"/>
        <v>1568.2715067836155</v>
      </c>
      <c r="G743">
        <f t="shared" si="107"/>
        <v>3136.5430135672309</v>
      </c>
      <c r="H743">
        <f t="shared" si="108"/>
        <v>9409.6290407016731</v>
      </c>
      <c r="I743">
        <f t="shared" si="112"/>
        <v>692</v>
      </c>
      <c r="J743">
        <f>IF(B742&lt;Utilisateur!$B$25, C743+C$32/(INTERZONALFLOW)*(1-EXP(-INTERZONALFLOW/NFVOL*B743)),D743)</f>
        <v>9.7804353924299658E-5</v>
      </c>
      <c r="K743">
        <f t="shared" si="109"/>
        <v>1725.2462004305548</v>
      </c>
      <c r="L743">
        <f t="shared" si="110"/>
        <v>3450.4924008611097</v>
      </c>
      <c r="M743">
        <f t="shared" si="111"/>
        <v>10351.477202583312</v>
      </c>
      <c r="N743">
        <f t="shared" si="113"/>
        <v>692</v>
      </c>
    </row>
    <row r="744" spans="2:14" x14ac:dyDescent="0.2">
      <c r="B744">
        <f t="shared" si="105"/>
        <v>693</v>
      </c>
      <c r="C744" t="str">
        <f>IF(B743&lt;Utilisateur!$B$25, Quellstärke/(Volumen*Verlustrate)*(1-EXP(-Verlustrate*B744)),"")</f>
        <v/>
      </c>
      <c r="D744">
        <f>IF(B744&gt;Utilisateur!$B$25, Quellstärke/(Volumen*Verlustrate)*(1-EXP(-Verlustrate*Utilisateur!$B$25))  * EXP(-Verlustrate*(B744-Utilisateur!$B$25)), "")</f>
        <v>9.5182889930927342E-5</v>
      </c>
      <c r="E744">
        <f t="shared" si="114"/>
        <v>9.5182889930927342E-5</v>
      </c>
      <c r="F744">
        <f t="shared" si="106"/>
        <v>1568.2715074974872</v>
      </c>
      <c r="G744">
        <f t="shared" si="107"/>
        <v>3136.5430149949743</v>
      </c>
      <c r="H744">
        <f t="shared" si="108"/>
        <v>9409.6290449849039</v>
      </c>
      <c r="I744">
        <f t="shared" si="112"/>
        <v>693</v>
      </c>
      <c r="J744">
        <f>IF(B743&lt;Utilisateur!$B$25, C744+C$32/(INTERZONALFLOW)*(1-EXP(-INTERZONALFLOW/NFVOL*B744)),D744)</f>
        <v>9.5182889930927342E-5</v>
      </c>
      <c r="K744">
        <f t="shared" si="109"/>
        <v>1725.2462011444265</v>
      </c>
      <c r="L744">
        <f t="shared" si="110"/>
        <v>3450.4924022888531</v>
      </c>
      <c r="M744">
        <f t="shared" si="111"/>
        <v>10351.477206866542</v>
      </c>
      <c r="N744">
        <f t="shared" si="113"/>
        <v>693</v>
      </c>
    </row>
    <row r="745" spans="2:14" x14ac:dyDescent="0.2">
      <c r="B745">
        <f t="shared" si="105"/>
        <v>694</v>
      </c>
      <c r="C745" t="str">
        <f>IF(B744&lt;Utilisateur!$B$25, Quellstärke/(Volumen*Verlustrate)*(1-EXP(-Verlustrate*B745)),"")</f>
        <v/>
      </c>
      <c r="D745">
        <f>IF(B745&gt;Utilisateur!$B$25, Quellstärke/(Volumen*Verlustrate)*(1-EXP(-Verlustrate*Utilisateur!$B$25))  * EXP(-Verlustrate*(B745-Utilisateur!$B$25)), "")</f>
        <v>9.2631689409402776E-5</v>
      </c>
      <c r="E745">
        <f t="shared" si="114"/>
        <v>9.2631689409402776E-5</v>
      </c>
      <c r="F745">
        <f t="shared" si="106"/>
        <v>1568.2715081922249</v>
      </c>
      <c r="G745">
        <f t="shared" si="107"/>
        <v>3136.5430163844499</v>
      </c>
      <c r="H745">
        <f t="shared" si="108"/>
        <v>9409.6290491533291</v>
      </c>
      <c r="I745">
        <f t="shared" si="112"/>
        <v>694</v>
      </c>
      <c r="J745">
        <f>IF(B744&lt;Utilisateur!$B$25, C745+C$32/(INTERZONALFLOW)*(1-EXP(-INTERZONALFLOW/NFVOL*B745)),D745)</f>
        <v>9.2631689409402776E-5</v>
      </c>
      <c r="K745">
        <f t="shared" si="109"/>
        <v>1725.2462018391643</v>
      </c>
      <c r="L745">
        <f t="shared" si="110"/>
        <v>3450.4924036783286</v>
      </c>
      <c r="M745">
        <f t="shared" si="111"/>
        <v>10351.477211034968</v>
      </c>
      <c r="N745">
        <f t="shared" si="113"/>
        <v>694</v>
      </c>
    </row>
    <row r="746" spans="2:14" x14ac:dyDescent="0.2">
      <c r="B746">
        <f t="shared" si="105"/>
        <v>695</v>
      </c>
      <c r="C746" t="str">
        <f>IF(B745&lt;Utilisateur!$B$25, Quellstärke/(Volumen*Verlustrate)*(1-EXP(-Verlustrate*B746)),"")</f>
        <v/>
      </c>
      <c r="D746">
        <f>IF(B746&gt;Utilisateur!$B$25, Quellstärke/(Volumen*Verlustrate)*(1-EXP(-Verlustrate*Utilisateur!$B$25))  * EXP(-Verlustrate*(B746-Utilisateur!$B$25)), "")</f>
        <v>9.0148869077907667E-5</v>
      </c>
      <c r="E746">
        <f t="shared" si="114"/>
        <v>9.0148869077907667E-5</v>
      </c>
      <c r="F746">
        <f t="shared" si="106"/>
        <v>1568.2715088683415</v>
      </c>
      <c r="G746">
        <f t="shared" si="107"/>
        <v>3136.5430177366829</v>
      </c>
      <c r="H746">
        <f t="shared" si="108"/>
        <v>9409.6290532100284</v>
      </c>
      <c r="I746">
        <f t="shared" si="112"/>
        <v>695</v>
      </c>
      <c r="J746">
        <f>IF(B745&lt;Utilisateur!$B$25, C746+C$32/(INTERZONALFLOW)*(1-EXP(-INTERZONALFLOW/NFVOL*B746)),D746)</f>
        <v>9.0148869077907667E-5</v>
      </c>
      <c r="K746">
        <f t="shared" si="109"/>
        <v>1725.2462025152809</v>
      </c>
      <c r="L746">
        <f t="shared" si="110"/>
        <v>3450.4924050305617</v>
      </c>
      <c r="M746">
        <f t="shared" si="111"/>
        <v>10351.477215091667</v>
      </c>
      <c r="N746">
        <f t="shared" si="113"/>
        <v>695</v>
      </c>
    </row>
    <row r="747" spans="2:14" x14ac:dyDescent="0.2">
      <c r="B747">
        <f t="shared" si="105"/>
        <v>696</v>
      </c>
      <c r="C747" t="str">
        <f>IF(B746&lt;Utilisateur!$B$25, Quellstärke/(Volumen*Verlustrate)*(1-EXP(-Verlustrate*B747)),"")</f>
        <v/>
      </c>
      <c r="D747">
        <f>IF(B747&gt;Utilisateur!$B$25, Quellstärke/(Volumen*Verlustrate)*(1-EXP(-Verlustrate*Utilisateur!$B$25))  * EXP(-Verlustrate*(B747-Utilisateur!$B$25)), "")</f>
        <v>8.7732596132493459E-5</v>
      </c>
      <c r="E747">
        <f t="shared" si="114"/>
        <v>8.7732596132493459E-5</v>
      </c>
      <c r="F747">
        <f t="shared" si="106"/>
        <v>1568.2715095263359</v>
      </c>
      <c r="G747">
        <f t="shared" si="107"/>
        <v>3136.5430190526718</v>
      </c>
      <c r="H747">
        <f t="shared" si="108"/>
        <v>9409.6290571579957</v>
      </c>
      <c r="I747">
        <f t="shared" si="112"/>
        <v>696</v>
      </c>
      <c r="J747">
        <f>IF(B746&lt;Utilisateur!$B$25, C747+C$32/(INTERZONALFLOW)*(1-EXP(-INTERZONALFLOW/NFVOL*B747)),D747)</f>
        <v>8.7732596132493459E-5</v>
      </c>
      <c r="K747">
        <f t="shared" si="109"/>
        <v>1725.2462031732753</v>
      </c>
      <c r="L747">
        <f t="shared" si="110"/>
        <v>3450.4924063465505</v>
      </c>
      <c r="M747">
        <f t="shared" si="111"/>
        <v>10351.477219039634</v>
      </c>
      <c r="N747">
        <f t="shared" si="113"/>
        <v>696</v>
      </c>
    </row>
    <row r="748" spans="2:14" x14ac:dyDescent="0.2">
      <c r="B748">
        <f t="shared" si="105"/>
        <v>697</v>
      </c>
      <c r="C748" t="str">
        <f>IF(B747&lt;Utilisateur!$B$25, Quellstärke/(Volumen*Verlustrate)*(1-EXP(-Verlustrate*B748)),"")</f>
        <v/>
      </c>
      <c r="D748">
        <f>IF(B748&gt;Utilisateur!$B$25, Quellstärke/(Volumen*Verlustrate)*(1-EXP(-Verlustrate*Utilisateur!$B$25))  * EXP(-Verlustrate*(B748-Utilisateur!$B$25)), "")</f>
        <v>8.5381086894117269E-5</v>
      </c>
      <c r="E748">
        <f t="shared" si="114"/>
        <v>8.5381086894117269E-5</v>
      </c>
      <c r="F748">
        <f t="shared" si="106"/>
        <v>1568.271510166694</v>
      </c>
      <c r="G748">
        <f t="shared" si="107"/>
        <v>3136.5430203333881</v>
      </c>
      <c r="H748">
        <f t="shared" si="108"/>
        <v>9409.6290610001452</v>
      </c>
      <c r="I748">
        <f t="shared" si="112"/>
        <v>697</v>
      </c>
      <c r="J748">
        <f>IF(B747&lt;Utilisateur!$B$25, C748+C$32/(INTERZONALFLOW)*(1-EXP(-INTERZONALFLOW/NFVOL*B748)),D748)</f>
        <v>8.5381086894117269E-5</v>
      </c>
      <c r="K748">
        <f t="shared" si="109"/>
        <v>1725.2462038136334</v>
      </c>
      <c r="L748">
        <f t="shared" si="110"/>
        <v>3450.4924076272669</v>
      </c>
      <c r="M748">
        <f t="shared" si="111"/>
        <v>10351.477222881784</v>
      </c>
      <c r="N748">
        <f t="shared" si="113"/>
        <v>697</v>
      </c>
    </row>
    <row r="749" spans="2:14" x14ac:dyDescent="0.2">
      <c r="B749">
        <f t="shared" si="105"/>
        <v>698</v>
      </c>
      <c r="C749" t="str">
        <f>IF(B748&lt;Utilisateur!$B$25, Quellstärke/(Volumen*Verlustrate)*(1-EXP(-Verlustrate*B749)),"")</f>
        <v/>
      </c>
      <c r="D749">
        <f>IF(B749&gt;Utilisateur!$B$25, Quellstärke/(Volumen*Verlustrate)*(1-EXP(-Verlustrate*Utilisateur!$B$25))  * EXP(-Verlustrate*(B749-Utilisateur!$B$25)), "")</f>
        <v>8.3092605491937971E-5</v>
      </c>
      <c r="E749">
        <f t="shared" si="114"/>
        <v>8.3092605491937971E-5</v>
      </c>
      <c r="F749">
        <f t="shared" si="106"/>
        <v>1568.2715107898887</v>
      </c>
      <c r="G749">
        <f t="shared" si="107"/>
        <v>3136.5430215797774</v>
      </c>
      <c r="H749">
        <f t="shared" si="108"/>
        <v>9409.6290647393125</v>
      </c>
      <c r="I749">
        <f t="shared" si="112"/>
        <v>698</v>
      </c>
      <c r="J749">
        <f>IF(B748&lt;Utilisateur!$B$25, C749+C$32/(INTERZONALFLOW)*(1-EXP(-INTERZONALFLOW/NFVOL*B749)),D749)</f>
        <v>8.3092605491937971E-5</v>
      </c>
      <c r="K749">
        <f t="shared" si="109"/>
        <v>1725.2462044368281</v>
      </c>
      <c r="L749">
        <f t="shared" si="110"/>
        <v>3450.4924088736561</v>
      </c>
      <c r="M749">
        <f t="shared" si="111"/>
        <v>10351.477226620951</v>
      </c>
      <c r="N749">
        <f t="shared" si="113"/>
        <v>698</v>
      </c>
    </row>
    <row r="750" spans="2:14" x14ac:dyDescent="0.2">
      <c r="B750">
        <f t="shared" si="105"/>
        <v>699</v>
      </c>
      <c r="C750" t="str">
        <f>IF(B749&lt;Utilisateur!$B$25, Quellstärke/(Volumen*Verlustrate)*(1-EXP(-Verlustrate*B750)),"")</f>
        <v/>
      </c>
      <c r="D750">
        <f>IF(B750&gt;Utilisateur!$B$25, Quellstärke/(Volumen*Verlustrate)*(1-EXP(-Verlustrate*Utilisateur!$B$25))  * EXP(-Verlustrate*(B750-Utilisateur!$B$25)), "")</f>
        <v>8.0865462581907599E-5</v>
      </c>
      <c r="E750">
        <f t="shared" si="114"/>
        <v>8.0865462581907599E-5</v>
      </c>
      <c r="F750">
        <f t="shared" si="106"/>
        <v>1568.2715113963795</v>
      </c>
      <c r="G750">
        <f t="shared" si="107"/>
        <v>3136.5430227927591</v>
      </c>
      <c r="H750">
        <f t="shared" si="108"/>
        <v>9409.629068378259</v>
      </c>
      <c r="I750">
        <f t="shared" si="112"/>
        <v>699</v>
      </c>
      <c r="J750">
        <f>IF(B749&lt;Utilisateur!$B$25, C750+C$32/(INTERZONALFLOW)*(1-EXP(-INTERZONALFLOW/NFVOL*B750)),D750)</f>
        <v>8.0865462581907599E-5</v>
      </c>
      <c r="K750">
        <f t="shared" si="109"/>
        <v>1725.2462050433189</v>
      </c>
      <c r="L750">
        <f t="shared" si="110"/>
        <v>3450.4924100866378</v>
      </c>
      <c r="M750">
        <f t="shared" si="111"/>
        <v>10351.477230259898</v>
      </c>
      <c r="N750">
        <f t="shared" si="113"/>
        <v>699</v>
      </c>
    </row>
    <row r="751" spans="2:14" x14ac:dyDescent="0.2">
      <c r="B751">
        <f t="shared" si="105"/>
        <v>700</v>
      </c>
      <c r="C751" t="str">
        <f>IF(B750&lt;Utilisateur!$B$25, Quellstärke/(Volumen*Verlustrate)*(1-EXP(-Verlustrate*B751)),"")</f>
        <v/>
      </c>
      <c r="D751">
        <f>IF(B751&gt;Utilisateur!$B$25, Quellstärke/(Volumen*Verlustrate)*(1-EXP(-Verlustrate*Utilisateur!$B$25))  * EXP(-Verlustrate*(B751-Utilisateur!$B$25)), "")</f>
        <v>7.8698014099706385E-5</v>
      </c>
      <c r="E751">
        <f t="shared" si="114"/>
        <v>7.8698014099706385E-5</v>
      </c>
      <c r="F751">
        <f t="shared" si="106"/>
        <v>1568.2715119866145</v>
      </c>
      <c r="G751">
        <f t="shared" si="107"/>
        <v>3136.5430239732291</v>
      </c>
      <c r="H751">
        <f t="shared" si="108"/>
        <v>9409.6290719196695</v>
      </c>
      <c r="I751">
        <f t="shared" si="112"/>
        <v>700</v>
      </c>
      <c r="J751">
        <f>IF(B750&lt;Utilisateur!$B$25, C751+C$32/(INTERZONALFLOW)*(1-EXP(-INTERZONALFLOW/NFVOL*B751)),D751)</f>
        <v>7.8698014099706385E-5</v>
      </c>
      <c r="K751">
        <f t="shared" si="109"/>
        <v>1725.2462056335539</v>
      </c>
      <c r="L751">
        <f t="shared" si="110"/>
        <v>3450.4924112671079</v>
      </c>
      <c r="M751">
        <f t="shared" si="111"/>
        <v>10351.477233801308</v>
      </c>
      <c r="N751">
        <f t="shared" si="113"/>
        <v>700</v>
      </c>
    </row>
    <row r="752" spans="2:14" x14ac:dyDescent="0.2">
      <c r="B752">
        <f t="shared" si="105"/>
        <v>701</v>
      </c>
      <c r="C752" t="str">
        <f>IF(B751&lt;Utilisateur!$B$25, Quellstärke/(Volumen*Verlustrate)*(1-EXP(-Verlustrate*B752)),"")</f>
        <v/>
      </c>
      <c r="D752">
        <f>IF(B752&gt;Utilisateur!$B$25, Quellstärke/(Volumen*Verlustrate)*(1-EXP(-Verlustrate*Utilisateur!$B$25))  * EXP(-Verlustrate*(B752-Utilisateur!$B$25)), "")</f>
        <v>7.6588660047104937E-5</v>
      </c>
      <c r="E752">
        <f t="shared" si="114"/>
        <v>7.6588660047104937E-5</v>
      </c>
      <c r="F752">
        <f t="shared" si="106"/>
        <v>1568.2715125610296</v>
      </c>
      <c r="G752">
        <f t="shared" si="107"/>
        <v>3136.5430251220591</v>
      </c>
      <c r="H752">
        <f t="shared" si="108"/>
        <v>9409.6290753661597</v>
      </c>
      <c r="I752">
        <f t="shared" si="112"/>
        <v>701</v>
      </c>
      <c r="J752">
        <f>IF(B751&lt;Utilisateur!$B$25, C752+C$32/(INTERZONALFLOW)*(1-EXP(-INTERZONALFLOW/NFVOL*B752)),D752)</f>
        <v>7.6588660047104937E-5</v>
      </c>
      <c r="K752">
        <f t="shared" si="109"/>
        <v>1725.246206207969</v>
      </c>
      <c r="L752">
        <f t="shared" si="110"/>
        <v>3450.4924124159379</v>
      </c>
      <c r="M752">
        <f t="shared" si="111"/>
        <v>10351.477237247798</v>
      </c>
      <c r="N752">
        <f t="shared" si="113"/>
        <v>701</v>
      </c>
    </row>
    <row r="753" spans="2:14" x14ac:dyDescent="0.2">
      <c r="B753">
        <f t="shared" si="105"/>
        <v>702</v>
      </c>
      <c r="C753" t="str">
        <f>IF(B752&lt;Utilisateur!$B$25, Quellstärke/(Volumen*Verlustrate)*(1-EXP(-Verlustrate*B753)),"")</f>
        <v/>
      </c>
      <c r="D753">
        <f>IF(B753&gt;Utilisateur!$B$25, Quellstärke/(Volumen*Verlustrate)*(1-EXP(-Verlustrate*Utilisateur!$B$25))  * EXP(-Verlustrate*(B753-Utilisateur!$B$25)), "")</f>
        <v>7.4535843310852929E-5</v>
      </c>
      <c r="E753">
        <f t="shared" si="114"/>
        <v>7.4535843310852929E-5</v>
      </c>
      <c r="F753">
        <f t="shared" si="106"/>
        <v>1568.2715131200484</v>
      </c>
      <c r="G753">
        <f t="shared" si="107"/>
        <v>3136.5430262400969</v>
      </c>
      <c r="H753">
        <f t="shared" si="108"/>
        <v>9409.6290787202724</v>
      </c>
      <c r="I753">
        <f t="shared" si="112"/>
        <v>702</v>
      </c>
      <c r="J753">
        <f>IF(B752&lt;Utilisateur!$B$25, C753+C$32/(INTERZONALFLOW)*(1-EXP(-INTERZONALFLOW/NFVOL*B753)),D753)</f>
        <v>7.4535843310852929E-5</v>
      </c>
      <c r="K753">
        <f t="shared" si="109"/>
        <v>1725.2462067669878</v>
      </c>
      <c r="L753">
        <f t="shared" si="110"/>
        <v>3450.4924135339757</v>
      </c>
      <c r="M753">
        <f t="shared" si="111"/>
        <v>10351.477240601911</v>
      </c>
      <c r="N753">
        <f t="shared" si="113"/>
        <v>702</v>
      </c>
    </row>
    <row r="754" spans="2:14" x14ac:dyDescent="0.2">
      <c r="B754">
        <f t="shared" si="105"/>
        <v>703</v>
      </c>
      <c r="C754" t="str">
        <f>IF(B753&lt;Utilisateur!$B$25, Quellstärke/(Volumen*Verlustrate)*(1-EXP(-Verlustrate*B754)),"")</f>
        <v/>
      </c>
      <c r="D754">
        <f>IF(B754&gt;Utilisateur!$B$25, Quellstärke/(Volumen*Verlustrate)*(1-EXP(-Verlustrate*Utilisateur!$B$25))  * EXP(-Verlustrate*(B754-Utilisateur!$B$25)), "")</f>
        <v>7.2538048513227915E-5</v>
      </c>
      <c r="E754">
        <f t="shared" si="114"/>
        <v>7.2538048513227915E-5</v>
      </c>
      <c r="F754">
        <f t="shared" si="106"/>
        <v>1568.2715136640838</v>
      </c>
      <c r="G754">
        <f t="shared" si="107"/>
        <v>3136.5430273281677</v>
      </c>
      <c r="H754">
        <f t="shared" si="108"/>
        <v>9409.6290819844853</v>
      </c>
      <c r="I754">
        <f t="shared" si="112"/>
        <v>703</v>
      </c>
      <c r="J754">
        <f>IF(B753&lt;Utilisateur!$B$25, C754+C$32/(INTERZONALFLOW)*(1-EXP(-INTERZONALFLOW/NFVOL*B754)),D754)</f>
        <v>7.2538048513227915E-5</v>
      </c>
      <c r="K754">
        <f t="shared" si="109"/>
        <v>1725.2462073110232</v>
      </c>
      <c r="L754">
        <f t="shared" si="110"/>
        <v>3450.4924146220465</v>
      </c>
      <c r="M754">
        <f t="shared" si="111"/>
        <v>10351.477243866124</v>
      </c>
      <c r="N754">
        <f t="shared" si="113"/>
        <v>703</v>
      </c>
    </row>
    <row r="755" spans="2:14" x14ac:dyDescent="0.2">
      <c r="B755">
        <f t="shared" si="105"/>
        <v>704</v>
      </c>
      <c r="C755" t="str">
        <f>IF(B754&lt;Utilisateur!$B$25, Quellstärke/(Volumen*Verlustrate)*(1-EXP(-Verlustrate*B755)),"")</f>
        <v/>
      </c>
      <c r="D755">
        <f>IF(B755&gt;Utilisateur!$B$25, Quellstärke/(Volumen*Verlustrate)*(1-EXP(-Verlustrate*Utilisateur!$B$25))  * EXP(-Verlustrate*(B755-Utilisateur!$B$25)), "")</f>
        <v>7.0593800893391625E-5</v>
      </c>
      <c r="E755">
        <f t="shared" si="114"/>
        <v>7.0593800893391625E-5</v>
      </c>
      <c r="F755">
        <f t="shared" si="106"/>
        <v>1568.2715141935373</v>
      </c>
      <c r="G755">
        <f t="shared" si="107"/>
        <v>3136.5430283870746</v>
      </c>
      <c r="H755">
        <f t="shared" si="108"/>
        <v>9409.6290851612066</v>
      </c>
      <c r="I755">
        <f t="shared" si="112"/>
        <v>704</v>
      </c>
      <c r="J755">
        <f>IF(B754&lt;Utilisateur!$B$25, C755+C$32/(INTERZONALFLOW)*(1-EXP(-INTERZONALFLOW/NFVOL*B755)),D755)</f>
        <v>7.0593800893391625E-5</v>
      </c>
      <c r="K755">
        <f t="shared" si="109"/>
        <v>1725.2462078404767</v>
      </c>
      <c r="L755">
        <f t="shared" si="110"/>
        <v>3450.4924156809534</v>
      </c>
      <c r="M755">
        <f t="shared" si="111"/>
        <v>10351.477247042845</v>
      </c>
      <c r="N755">
        <f t="shared" si="113"/>
        <v>704</v>
      </c>
    </row>
    <row r="756" spans="2:14" x14ac:dyDescent="0.2">
      <c r="B756">
        <f t="shared" si="105"/>
        <v>705</v>
      </c>
      <c r="C756" t="str">
        <f>IF(B755&lt;Utilisateur!$B$25, Quellstärke/(Volumen*Verlustrate)*(1-EXP(-Verlustrate*B756)),"")</f>
        <v/>
      </c>
      <c r="D756">
        <f>IF(B756&gt;Utilisateur!$B$25, Quellstärke/(Volumen*Verlustrate)*(1-EXP(-Verlustrate*Utilisateur!$B$25))  * EXP(-Verlustrate*(B756-Utilisateur!$B$25)), "")</f>
        <v>6.8701665218730813E-5</v>
      </c>
      <c r="E756">
        <f t="shared" si="114"/>
        <v>6.8701665218730813E-5</v>
      </c>
      <c r="F756">
        <f t="shared" si="106"/>
        <v>1568.2715147087997</v>
      </c>
      <c r="G756">
        <f t="shared" si="107"/>
        <v>3136.5430294175994</v>
      </c>
      <c r="H756">
        <f t="shared" si="108"/>
        <v>9409.629088252781</v>
      </c>
      <c r="I756">
        <f t="shared" si="112"/>
        <v>705</v>
      </c>
      <c r="J756">
        <f>IF(B755&lt;Utilisateur!$B$25, C756+C$32/(INTERZONALFLOW)*(1-EXP(-INTERZONALFLOW/NFVOL*B756)),D756)</f>
        <v>6.8701665218730813E-5</v>
      </c>
      <c r="K756">
        <f t="shared" si="109"/>
        <v>1725.2462083557391</v>
      </c>
      <c r="L756">
        <f t="shared" si="110"/>
        <v>3450.4924167114782</v>
      </c>
      <c r="M756">
        <f t="shared" si="111"/>
        <v>10351.47725013442</v>
      </c>
      <c r="N756">
        <f t="shared" si="113"/>
        <v>705</v>
      </c>
    </row>
    <row r="757" spans="2:14" x14ac:dyDescent="0.2">
      <c r="B757">
        <f t="shared" ref="B757:B771" si="115">B756+1</f>
        <v>706</v>
      </c>
      <c r="C757" t="str">
        <f>IF(B756&lt;Utilisateur!$B$25, Quellstärke/(Volumen*Verlustrate)*(1-EXP(-Verlustrate*B757)),"")</f>
        <v/>
      </c>
      <c r="D757">
        <f>IF(B757&gt;Utilisateur!$B$25, Quellstärke/(Volumen*Verlustrate)*(1-EXP(-Verlustrate*Utilisateur!$B$25))  * EXP(-Verlustrate*(B757-Utilisateur!$B$25)), "")</f>
        <v>6.686024472537509E-5</v>
      </c>
      <c r="E757">
        <f t="shared" si="114"/>
        <v>6.686024472537509E-5</v>
      </c>
      <c r="F757">
        <f t="shared" ref="F757:F771" si="116">$E757*$E$25+F756</f>
        <v>1568.2715152102514</v>
      </c>
      <c r="G757">
        <f t="shared" ref="G757:G771" si="117">$E757*$E$26+G756</f>
        <v>3136.5430304205029</v>
      </c>
      <c r="H757">
        <f t="shared" ref="H757:H771" si="118">$E757*$E$27+H756</f>
        <v>9409.6290912614913</v>
      </c>
      <c r="I757">
        <f t="shared" si="112"/>
        <v>706</v>
      </c>
      <c r="J757">
        <f>IF(B756&lt;Utilisateur!$B$25, C757+C$32/(INTERZONALFLOW)*(1-EXP(-INTERZONALFLOW/NFVOL*B757)),D757)</f>
        <v>6.686024472537509E-5</v>
      </c>
      <c r="K757">
        <f t="shared" ref="K757:K771" si="119">$J757*$E$25+K756</f>
        <v>1725.2462088571908</v>
      </c>
      <c r="L757">
        <f t="shared" ref="L757:L771" si="120">$J757*$E$26+L756</f>
        <v>3450.4924177143816</v>
      </c>
      <c r="M757">
        <f t="shared" ref="M757:M771" si="121">$J757*$E$27+M756</f>
        <v>10351.47725314313</v>
      </c>
      <c r="N757">
        <f t="shared" si="113"/>
        <v>706</v>
      </c>
    </row>
    <row r="758" spans="2:14" x14ac:dyDescent="0.2">
      <c r="B758">
        <f t="shared" si="115"/>
        <v>707</v>
      </c>
      <c r="C758" t="str">
        <f>IF(B757&lt;Utilisateur!$B$25, Quellstärke/(Volumen*Verlustrate)*(1-EXP(-Verlustrate*B758)),"")</f>
        <v/>
      </c>
      <c r="D758">
        <f>IF(B758&gt;Utilisateur!$B$25, Quellstärke/(Volumen*Verlustrate)*(1-EXP(-Verlustrate*Utilisateur!$B$25))  * EXP(-Verlustrate*(B758-Utilisateur!$B$25)), "")</f>
        <v>6.5068180087114798E-5</v>
      </c>
      <c r="E758">
        <f t="shared" si="114"/>
        <v>6.5068180087114798E-5</v>
      </c>
      <c r="F758">
        <f t="shared" si="116"/>
        <v>1568.2715156982629</v>
      </c>
      <c r="G758">
        <f t="shared" si="117"/>
        <v>3136.5430313965257</v>
      </c>
      <c r="H758">
        <f t="shared" si="118"/>
        <v>9409.6290941895586</v>
      </c>
      <c r="I758">
        <f t="shared" si="112"/>
        <v>707</v>
      </c>
      <c r="J758">
        <f>IF(B757&lt;Utilisateur!$B$25, C758+C$32/(INTERZONALFLOW)*(1-EXP(-INTERZONALFLOW/NFVOL*B758)),D758)</f>
        <v>6.5068180087114798E-5</v>
      </c>
      <c r="K758">
        <f t="shared" si="119"/>
        <v>1725.2462093452023</v>
      </c>
      <c r="L758">
        <f t="shared" si="120"/>
        <v>3450.4924186904045</v>
      </c>
      <c r="M758">
        <f t="shared" si="121"/>
        <v>10351.477256071197</v>
      </c>
      <c r="N758">
        <f t="shared" si="113"/>
        <v>707</v>
      </c>
    </row>
    <row r="759" spans="2:14" x14ac:dyDescent="0.2">
      <c r="B759">
        <f t="shared" si="115"/>
        <v>708</v>
      </c>
      <c r="C759" t="str">
        <f>IF(B758&lt;Utilisateur!$B$25, Quellstärke/(Volumen*Verlustrate)*(1-EXP(-Verlustrate*B759)),"")</f>
        <v/>
      </c>
      <c r="D759">
        <f>IF(B759&gt;Utilisateur!$B$25, Quellstärke/(Volumen*Verlustrate)*(1-EXP(-Verlustrate*Utilisateur!$B$25))  * EXP(-Verlustrate*(B759-Utilisateur!$B$25)), "")</f>
        <v>6.3324148411953563E-5</v>
      </c>
      <c r="E759">
        <f t="shared" si="114"/>
        <v>6.3324148411953563E-5</v>
      </c>
      <c r="F759">
        <f t="shared" si="116"/>
        <v>1568.271516173194</v>
      </c>
      <c r="G759">
        <f t="shared" si="117"/>
        <v>3136.5430323463879</v>
      </c>
      <c r="H759">
        <f t="shared" si="118"/>
        <v>9409.6290970391456</v>
      </c>
      <c r="I759">
        <f t="shared" si="112"/>
        <v>708</v>
      </c>
      <c r="J759">
        <f>IF(B758&lt;Utilisateur!$B$25, C759+C$32/(INTERZONALFLOW)*(1-EXP(-INTERZONALFLOW/NFVOL*B759)),D759)</f>
        <v>6.3324148411953563E-5</v>
      </c>
      <c r="K759">
        <f t="shared" si="119"/>
        <v>1725.2462098201333</v>
      </c>
      <c r="L759">
        <f t="shared" si="120"/>
        <v>3450.4924196402667</v>
      </c>
      <c r="M759">
        <f t="shared" si="121"/>
        <v>10351.477258920784</v>
      </c>
      <c r="N759">
        <f t="shared" si="113"/>
        <v>708</v>
      </c>
    </row>
    <row r="760" spans="2:14" x14ac:dyDescent="0.2">
      <c r="B760">
        <f t="shared" si="115"/>
        <v>709</v>
      </c>
      <c r="C760" t="str">
        <f>IF(B759&lt;Utilisateur!$B$25, Quellstärke/(Volumen*Verlustrate)*(1-EXP(-Verlustrate*B760)),"")</f>
        <v/>
      </c>
      <c r="D760">
        <f>IF(B760&gt;Utilisateur!$B$25, Quellstärke/(Volumen*Verlustrate)*(1-EXP(-Verlustrate*Utilisateur!$B$25))  * EXP(-Verlustrate*(B760-Utilisateur!$B$25)), "")</f>
        <v>6.1626862265557806E-5</v>
      </c>
      <c r="E760">
        <f t="shared" si="114"/>
        <v>6.1626862265557806E-5</v>
      </c>
      <c r="F760">
        <f t="shared" si="116"/>
        <v>1568.2715166353955</v>
      </c>
      <c r="G760">
        <f t="shared" si="117"/>
        <v>3136.5430332707911</v>
      </c>
      <c r="H760">
        <f t="shared" si="118"/>
        <v>9409.629099812355</v>
      </c>
      <c r="I760">
        <f t="shared" ref="I760:I771" si="122">B760</f>
        <v>709</v>
      </c>
      <c r="J760">
        <f>IF(B759&lt;Utilisateur!$B$25, C760+C$32/(INTERZONALFLOW)*(1-EXP(-INTERZONALFLOW/NFVOL*B760)),D760)</f>
        <v>6.1626862265557806E-5</v>
      </c>
      <c r="K760">
        <f t="shared" si="119"/>
        <v>1725.2462102823349</v>
      </c>
      <c r="L760">
        <f t="shared" si="120"/>
        <v>3450.4924205646698</v>
      </c>
      <c r="M760">
        <f t="shared" si="121"/>
        <v>10351.477261693994</v>
      </c>
      <c r="N760">
        <f t="shared" si="113"/>
        <v>709</v>
      </c>
    </row>
    <row r="761" spans="2:14" x14ac:dyDescent="0.2">
      <c r="B761">
        <f t="shared" si="115"/>
        <v>710</v>
      </c>
      <c r="C761" t="str">
        <f>IF(B760&lt;Utilisateur!$B$25, Quellstärke/(Volumen*Verlustrate)*(1-EXP(-Verlustrate*B761)),"")</f>
        <v/>
      </c>
      <c r="D761">
        <f>IF(B761&gt;Utilisateur!$B$25, Quellstärke/(Volumen*Verlustrate)*(1-EXP(-Verlustrate*Utilisateur!$B$25))  * EXP(-Verlustrate*(B761-Utilisateur!$B$25)), "")</f>
        <v>5.9975068720878645E-5</v>
      </c>
      <c r="E761">
        <f t="shared" si="114"/>
        <v>5.9975068720878645E-5</v>
      </c>
      <c r="F761">
        <f t="shared" si="116"/>
        <v>1568.2715170852086</v>
      </c>
      <c r="G761">
        <f t="shared" si="117"/>
        <v>3136.5430341704173</v>
      </c>
      <c r="H761">
        <f t="shared" si="118"/>
        <v>9409.6291025112332</v>
      </c>
      <c r="I761">
        <f t="shared" si="122"/>
        <v>710</v>
      </c>
      <c r="J761">
        <f>IF(B760&lt;Utilisateur!$B$25, C761+C$32/(INTERZONALFLOW)*(1-EXP(-INTERZONALFLOW/NFVOL*B761)),D761)</f>
        <v>5.9975068720878645E-5</v>
      </c>
      <c r="K761">
        <f t="shared" si="119"/>
        <v>1725.246210732148</v>
      </c>
      <c r="L761">
        <f t="shared" si="120"/>
        <v>3450.4924214642961</v>
      </c>
      <c r="M761">
        <f t="shared" si="121"/>
        <v>10351.477264392872</v>
      </c>
      <c r="N761">
        <f t="shared" si="113"/>
        <v>710</v>
      </c>
    </row>
    <row r="762" spans="2:14" x14ac:dyDescent="0.2">
      <c r="B762">
        <f t="shared" si="115"/>
        <v>711</v>
      </c>
      <c r="C762" t="str">
        <f>IF(B761&lt;Utilisateur!$B$25, Quellstärke/(Volumen*Verlustrate)*(1-EXP(-Verlustrate*B762)),"")</f>
        <v/>
      </c>
      <c r="D762">
        <f>IF(B762&gt;Utilisateur!$B$25, Quellstärke/(Volumen*Verlustrate)*(1-EXP(-Verlustrate*Utilisateur!$B$25))  * EXP(-Verlustrate*(B762-Utilisateur!$B$25)), "")</f>
        <v>5.8367548433249083E-5</v>
      </c>
      <c r="E762">
        <f t="shared" si="114"/>
        <v>5.8367548433249083E-5</v>
      </c>
      <c r="F762">
        <f t="shared" si="116"/>
        <v>1568.2715175229653</v>
      </c>
      <c r="G762">
        <f t="shared" si="117"/>
        <v>3136.5430350459305</v>
      </c>
      <c r="H762">
        <f t="shared" si="118"/>
        <v>9409.6291051377721</v>
      </c>
      <c r="I762">
        <f t="shared" si="122"/>
        <v>711</v>
      </c>
      <c r="J762">
        <f>IF(B761&lt;Utilisateur!$B$25, C762+C$32/(INTERZONALFLOW)*(1-EXP(-INTERZONALFLOW/NFVOL*B762)),D762)</f>
        <v>5.8367548433249083E-5</v>
      </c>
      <c r="K762">
        <f t="shared" si="119"/>
        <v>1725.2462111699047</v>
      </c>
      <c r="L762">
        <f t="shared" si="120"/>
        <v>3450.4924223398093</v>
      </c>
      <c r="M762">
        <f t="shared" si="121"/>
        <v>10351.477267019411</v>
      </c>
      <c r="N762">
        <f t="shared" ref="N762:N771" si="123">B762</f>
        <v>711</v>
      </c>
    </row>
    <row r="763" spans="2:14" x14ac:dyDescent="0.2">
      <c r="B763">
        <f t="shared" si="115"/>
        <v>712</v>
      </c>
      <c r="C763" t="str">
        <f>IF(B762&lt;Utilisateur!$B$25, Quellstärke/(Volumen*Verlustrate)*(1-EXP(-Verlustrate*B763)),"")</f>
        <v/>
      </c>
      <c r="D763">
        <f>IF(B763&gt;Utilisateur!$B$25, Quellstärke/(Volumen*Verlustrate)*(1-EXP(-Verlustrate*Utilisateur!$B$25))  * EXP(-Verlustrate*(B763-Utilisateur!$B$25)), "")</f>
        <v>5.6803114740270302E-5</v>
      </c>
      <c r="E763">
        <f t="shared" si="114"/>
        <v>5.6803114740270302E-5</v>
      </c>
      <c r="F763">
        <f t="shared" si="116"/>
        <v>1568.2715179489887</v>
      </c>
      <c r="G763">
        <f t="shared" si="117"/>
        <v>3136.5430358979775</v>
      </c>
      <c r="H763">
        <f t="shared" si="118"/>
        <v>9409.6291076939124</v>
      </c>
      <c r="I763">
        <f t="shared" si="122"/>
        <v>712</v>
      </c>
      <c r="J763">
        <f>IF(B762&lt;Utilisateur!$B$25, C763+C$32/(INTERZONALFLOW)*(1-EXP(-INTERZONALFLOW/NFVOL*B763)),D763)</f>
        <v>5.6803114740270302E-5</v>
      </c>
      <c r="K763">
        <f t="shared" si="119"/>
        <v>1725.2462115959281</v>
      </c>
      <c r="L763">
        <f t="shared" si="120"/>
        <v>3450.4924231918562</v>
      </c>
      <c r="M763">
        <f t="shared" si="121"/>
        <v>10351.477269575551</v>
      </c>
      <c r="N763">
        <f t="shared" si="123"/>
        <v>712</v>
      </c>
    </row>
    <row r="764" spans="2:14" x14ac:dyDescent="0.2">
      <c r="B764">
        <f t="shared" si="115"/>
        <v>713</v>
      </c>
      <c r="C764" t="str">
        <f>IF(B763&lt;Utilisateur!$B$25, Quellstärke/(Volumen*Verlustrate)*(1-EXP(-Verlustrate*B764)),"")</f>
        <v/>
      </c>
      <c r="D764">
        <f>IF(B764&gt;Utilisateur!$B$25, Quellstärke/(Volumen*Verlustrate)*(1-EXP(-Verlustrate*Utilisateur!$B$25))  * EXP(-Verlustrate*(B764-Utilisateur!$B$25)), "")</f>
        <v>5.5280612785824917E-5</v>
      </c>
      <c r="E764">
        <f t="shared" si="114"/>
        <v>5.5280612785824917E-5</v>
      </c>
      <c r="F764">
        <f t="shared" si="116"/>
        <v>1568.2715183635933</v>
      </c>
      <c r="G764">
        <f t="shared" si="117"/>
        <v>3136.5430367271865</v>
      </c>
      <c r="H764">
        <f t="shared" si="118"/>
        <v>9409.6291101815405</v>
      </c>
      <c r="I764">
        <f t="shared" si="122"/>
        <v>713</v>
      </c>
      <c r="J764">
        <f>IF(B763&lt;Utilisateur!$B$25, C764+C$32/(INTERZONALFLOW)*(1-EXP(-INTERZONALFLOW/NFVOL*B764)),D764)</f>
        <v>5.5280612785824917E-5</v>
      </c>
      <c r="K764">
        <f t="shared" si="119"/>
        <v>1725.2462120105326</v>
      </c>
      <c r="L764">
        <f t="shared" si="120"/>
        <v>3450.4924240210653</v>
      </c>
      <c r="M764">
        <f t="shared" si="121"/>
        <v>10351.477272063179</v>
      </c>
      <c r="N764">
        <f t="shared" si="123"/>
        <v>713</v>
      </c>
    </row>
    <row r="765" spans="2:14" x14ac:dyDescent="0.2">
      <c r="B765">
        <f t="shared" si="115"/>
        <v>714</v>
      </c>
      <c r="C765" t="str">
        <f>IF(B764&lt;Utilisateur!$B$25, Quellstärke/(Volumen*Verlustrate)*(1-EXP(-Verlustrate*B765)),"")</f>
        <v/>
      </c>
      <c r="D765">
        <f>IF(B765&gt;Utilisateur!$B$25, Quellstärke/(Volumen*Verlustrate)*(1-EXP(-Verlustrate*Utilisateur!$B$25))  * EXP(-Verlustrate*(B765-Utilisateur!$B$25)), "")</f>
        <v>5.3798918667567543E-5</v>
      </c>
      <c r="E765">
        <f t="shared" si="114"/>
        <v>5.3798918667567543E-5</v>
      </c>
      <c r="F765">
        <f t="shared" si="116"/>
        <v>1568.2715187670851</v>
      </c>
      <c r="G765">
        <f t="shared" si="117"/>
        <v>3136.5430375341703</v>
      </c>
      <c r="H765">
        <f t="shared" si="118"/>
        <v>9409.6291126024917</v>
      </c>
      <c r="I765">
        <f t="shared" si="122"/>
        <v>714</v>
      </c>
      <c r="J765">
        <f>IF(B764&lt;Utilisateur!$B$25, C765+C$32/(INTERZONALFLOW)*(1-EXP(-INTERZONALFLOW/NFVOL*B765)),D765)</f>
        <v>5.3798918667567543E-5</v>
      </c>
      <c r="K765">
        <f t="shared" si="119"/>
        <v>1725.2462124140245</v>
      </c>
      <c r="L765">
        <f t="shared" si="120"/>
        <v>3450.492424828049</v>
      </c>
      <c r="M765">
        <f t="shared" si="121"/>
        <v>10351.47727448413</v>
      </c>
      <c r="N765">
        <f t="shared" si="123"/>
        <v>714</v>
      </c>
    </row>
    <row r="766" spans="2:14" x14ac:dyDescent="0.2">
      <c r="B766">
        <f t="shared" si="115"/>
        <v>715</v>
      </c>
      <c r="C766" t="str">
        <f>IF(B765&lt;Utilisateur!$B$25, Quellstärke/(Volumen*Verlustrate)*(1-EXP(-Verlustrate*B766)),"")</f>
        <v/>
      </c>
      <c r="D766">
        <f>IF(B766&gt;Utilisateur!$B$25, Quellstärke/(Volumen*Verlustrate)*(1-EXP(-Verlustrate*Utilisateur!$B$25))  * EXP(-Verlustrate*(B766-Utilisateur!$B$25)), "")</f>
        <v>5.2356938607267048E-5</v>
      </c>
      <c r="E766">
        <f t="shared" si="114"/>
        <v>5.2356938607267048E-5</v>
      </c>
      <c r="F766">
        <f t="shared" si="116"/>
        <v>1568.2715191597622</v>
      </c>
      <c r="G766">
        <f t="shared" si="117"/>
        <v>3136.5430383195244</v>
      </c>
      <c r="H766">
        <f t="shared" si="118"/>
        <v>9409.6291149585541</v>
      </c>
      <c r="I766">
        <f t="shared" si="122"/>
        <v>715</v>
      </c>
      <c r="J766">
        <f>IF(B765&lt;Utilisateur!$B$25, C766+C$32/(INTERZONALFLOW)*(1-EXP(-INTERZONALFLOW/NFVOL*B766)),D766)</f>
        <v>5.2356938607267048E-5</v>
      </c>
      <c r="K766">
        <f t="shared" si="119"/>
        <v>1725.2462128067016</v>
      </c>
      <c r="L766">
        <f t="shared" si="120"/>
        <v>3450.4924256134032</v>
      </c>
      <c r="M766">
        <f t="shared" si="121"/>
        <v>10351.477276840193</v>
      </c>
      <c r="N766">
        <f t="shared" si="123"/>
        <v>715</v>
      </c>
    </row>
    <row r="767" spans="2:14" x14ac:dyDescent="0.2">
      <c r="B767">
        <f t="shared" si="115"/>
        <v>716</v>
      </c>
      <c r="C767" t="str">
        <f>IF(B766&lt;Utilisateur!$B$25, Quellstärke/(Volumen*Verlustrate)*(1-EXP(-Verlustrate*B767)),"")</f>
        <v/>
      </c>
      <c r="D767">
        <f>IF(B767&gt;Utilisateur!$B$25, Quellstärke/(Volumen*Verlustrate)*(1-EXP(-Verlustrate*Utilisateur!$B$25))  * EXP(-Verlustrate*(B767-Utilisateur!$B$25)), "")</f>
        <v>5.0953608143386193E-5</v>
      </c>
      <c r="E767">
        <f t="shared" si="114"/>
        <v>5.0953608143386193E-5</v>
      </c>
      <c r="F767">
        <f t="shared" si="116"/>
        <v>1568.2715195419144</v>
      </c>
      <c r="G767">
        <f t="shared" si="117"/>
        <v>3136.5430390838287</v>
      </c>
      <c r="H767">
        <f t="shared" si="118"/>
        <v>9409.6291172514666</v>
      </c>
      <c r="I767">
        <f t="shared" si="122"/>
        <v>716</v>
      </c>
      <c r="J767">
        <f>IF(B766&lt;Utilisateur!$B$25, C767+C$32/(INTERZONALFLOW)*(1-EXP(-INTERZONALFLOW/NFVOL*B767)),D767)</f>
        <v>5.0953608143386193E-5</v>
      </c>
      <c r="K767">
        <f t="shared" si="119"/>
        <v>1725.2462131888537</v>
      </c>
      <c r="L767">
        <f t="shared" si="120"/>
        <v>3450.4924263777075</v>
      </c>
      <c r="M767">
        <f t="shared" si="121"/>
        <v>10351.477279133105</v>
      </c>
      <c r="N767">
        <f t="shared" si="123"/>
        <v>716</v>
      </c>
    </row>
    <row r="768" spans="2:14" x14ac:dyDescent="0.2">
      <c r="B768">
        <f t="shared" si="115"/>
        <v>717</v>
      </c>
      <c r="C768" t="str">
        <f>IF(B767&lt;Utilisateur!$B$25, Quellstärke/(Volumen*Verlustrate)*(1-EXP(-Verlustrate*B768)),"")</f>
        <v/>
      </c>
      <c r="D768">
        <f>IF(B768&gt;Utilisateur!$B$25, Quellstärke/(Volumen*Verlustrate)*(1-EXP(-Verlustrate*Utilisateur!$B$25))  * EXP(-Verlustrate*(B768-Utilisateur!$B$25)), "")</f>
        <v>4.9587891345300972E-5</v>
      </c>
      <c r="E768">
        <f t="shared" si="114"/>
        <v>4.9587891345300972E-5</v>
      </c>
      <c r="F768">
        <f t="shared" si="116"/>
        <v>1568.2715199138236</v>
      </c>
      <c r="G768">
        <f t="shared" si="117"/>
        <v>3136.5430398276471</v>
      </c>
      <c r="H768">
        <f t="shared" si="118"/>
        <v>9409.6291194829209</v>
      </c>
      <c r="I768">
        <f t="shared" si="122"/>
        <v>717</v>
      </c>
      <c r="J768">
        <f>IF(B767&lt;Utilisateur!$B$25, C768+C$32/(INTERZONALFLOW)*(1-EXP(-INTERZONALFLOW/NFVOL*B768)),D768)</f>
        <v>4.9587891345300972E-5</v>
      </c>
      <c r="K768">
        <f t="shared" si="119"/>
        <v>1725.246213560763</v>
      </c>
      <c r="L768">
        <f t="shared" si="120"/>
        <v>3450.4924271215259</v>
      </c>
      <c r="M768">
        <f t="shared" si="121"/>
        <v>10351.47728136456</v>
      </c>
      <c r="N768">
        <f t="shared" si="123"/>
        <v>717</v>
      </c>
    </row>
    <row r="769" spans="2:14" x14ac:dyDescent="0.2">
      <c r="B769">
        <f t="shared" si="115"/>
        <v>718</v>
      </c>
      <c r="C769" t="str">
        <f>IF(B768&lt;Utilisateur!$B$25, Quellstärke/(Volumen*Verlustrate)*(1-EXP(-Verlustrate*B769)),"")</f>
        <v/>
      </c>
      <c r="D769">
        <f>IF(B769&gt;Utilisateur!$B$25, Quellstärke/(Volumen*Verlustrate)*(1-EXP(-Verlustrate*Utilisateur!$B$25))  * EXP(-Verlustrate*(B769-Utilisateur!$B$25)), "")</f>
        <v>4.8258780048583247E-5</v>
      </c>
      <c r="E769">
        <f t="shared" si="114"/>
        <v>4.8258780048583247E-5</v>
      </c>
      <c r="F769">
        <f t="shared" si="116"/>
        <v>1568.2715202757645</v>
      </c>
      <c r="G769">
        <f t="shared" si="117"/>
        <v>3136.543040551529</v>
      </c>
      <c r="H769">
        <f t="shared" si="118"/>
        <v>9409.6291216545669</v>
      </c>
      <c r="I769">
        <f t="shared" si="122"/>
        <v>718</v>
      </c>
      <c r="J769">
        <f>IF(B768&lt;Utilisateur!$B$25, C769+C$32/(INTERZONALFLOW)*(1-EXP(-INTERZONALFLOW/NFVOL*B769)),D769)</f>
        <v>4.8258780048583247E-5</v>
      </c>
      <c r="K769">
        <f t="shared" si="119"/>
        <v>1725.2462139227039</v>
      </c>
      <c r="L769">
        <f t="shared" si="120"/>
        <v>3450.4924278454077</v>
      </c>
      <c r="M769">
        <f t="shared" si="121"/>
        <v>10351.477283536206</v>
      </c>
      <c r="N769">
        <f t="shared" si="123"/>
        <v>718</v>
      </c>
    </row>
    <row r="770" spans="2:14" x14ac:dyDescent="0.2">
      <c r="B770">
        <f t="shared" si="115"/>
        <v>719</v>
      </c>
      <c r="C770" t="str">
        <f>IF(B769&lt;Utilisateur!$B$25, Quellstärke/(Volumen*Verlustrate)*(1-EXP(-Verlustrate*B770)),"")</f>
        <v/>
      </c>
      <c r="D770">
        <f>IF(B770&gt;Utilisateur!$B$25, Quellstärke/(Volumen*Verlustrate)*(1-EXP(-Verlustrate*Utilisateur!$B$25))  * EXP(-Verlustrate*(B770-Utilisateur!$B$25)), "")</f>
        <v>4.696529311077914E-5</v>
      </c>
      <c r="E770">
        <f t="shared" si="114"/>
        <v>4.696529311077914E-5</v>
      </c>
      <c r="F770">
        <f t="shared" si="116"/>
        <v>1568.2715206280043</v>
      </c>
      <c r="G770">
        <f t="shared" si="117"/>
        <v>3136.5430412560086</v>
      </c>
      <c r="H770">
        <f t="shared" si="118"/>
        <v>9409.6291237680052</v>
      </c>
      <c r="I770">
        <f t="shared" si="122"/>
        <v>719</v>
      </c>
      <c r="J770">
        <f>IF(B769&lt;Utilisateur!$B$25, C770+C$32/(INTERZONALFLOW)*(1-EXP(-INTERZONALFLOW/NFVOL*B770)),D770)</f>
        <v>4.696529311077914E-5</v>
      </c>
      <c r="K770">
        <f t="shared" si="119"/>
        <v>1725.2462142749437</v>
      </c>
      <c r="L770">
        <f t="shared" si="120"/>
        <v>3450.4924285498873</v>
      </c>
      <c r="M770">
        <f t="shared" si="121"/>
        <v>10351.477285649644</v>
      </c>
      <c r="N770">
        <f t="shared" si="123"/>
        <v>719</v>
      </c>
    </row>
    <row r="771" spans="2:14" x14ac:dyDescent="0.2">
      <c r="B771">
        <f t="shared" si="115"/>
        <v>720</v>
      </c>
      <c r="C771" t="str">
        <f>IF(B770&lt;Utilisateur!$B$25, Quellstärke/(Volumen*Verlustrate)*(1-EXP(-Verlustrate*B771)),"")</f>
        <v/>
      </c>
      <c r="D771">
        <f>IF(B771&gt;Utilisateur!$B$25, Quellstärke/(Volumen*Verlustrate)*(1-EXP(-Verlustrate*Utilisateur!$B$25))  * EXP(-Verlustrate*(B771-Utilisateur!$B$25)), "")</f>
        <v>4.5706475687135846E-5</v>
      </c>
      <c r="E771">
        <f t="shared" si="114"/>
        <v>4.5706475687135846E-5</v>
      </c>
      <c r="F771">
        <f t="shared" si="116"/>
        <v>1568.2715209708028</v>
      </c>
      <c r="G771">
        <f t="shared" si="117"/>
        <v>3136.5430419416057</v>
      </c>
      <c r="H771">
        <f t="shared" si="118"/>
        <v>9409.6291258247966</v>
      </c>
      <c r="I771">
        <f t="shared" si="122"/>
        <v>720</v>
      </c>
      <c r="J771">
        <f>IF(B770&lt;Utilisateur!$B$25, C771+C$32/(INTERZONALFLOW)*(1-EXP(-INTERZONALFLOW/NFVOL*B771)),D771)</f>
        <v>4.5706475687135846E-5</v>
      </c>
      <c r="K771">
        <f t="shared" si="119"/>
        <v>1725.2462146177422</v>
      </c>
      <c r="L771">
        <f t="shared" si="120"/>
        <v>3450.4924292354845</v>
      </c>
      <c r="M771">
        <f t="shared" si="121"/>
        <v>10351.477287706435</v>
      </c>
      <c r="N771">
        <f t="shared" si="123"/>
        <v>720</v>
      </c>
    </row>
    <row r="777" spans="2:14" ht="19" x14ac:dyDescent="0.25">
      <c r="B777" s="110" t="s">
        <v>2</v>
      </c>
    </row>
    <row r="778" spans="2:14" x14ac:dyDescent="0.2">
      <c r="B778" t="s">
        <v>3</v>
      </c>
    </row>
  </sheetData>
  <sheetProtection sheet="1" objects="1" scenarios="1"/>
  <mergeCells count="10">
    <mergeCell ref="K49:K50"/>
    <mergeCell ref="L49:L50"/>
    <mergeCell ref="M49:M50"/>
    <mergeCell ref="J49:J50"/>
    <mergeCell ref="C23:C24"/>
    <mergeCell ref="E23:E24"/>
    <mergeCell ref="F49:F50"/>
    <mergeCell ref="G49:G50"/>
    <mergeCell ref="H49:H50"/>
    <mergeCell ref="E44:J45"/>
  </mergeCells>
  <pageMargins left="0.7" right="0.7" top="0.78740157499999996" bottom="0.78740157499999996" header="0.3" footer="0.3"/>
  <pageSetup paperSize="9" scale="27"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7</vt:i4>
      </vt:variant>
    </vt:vector>
  </HeadingPairs>
  <TitlesOfParts>
    <vt:vector size="9" baseType="lpstr">
      <vt:lpstr>Utilisateur</vt:lpstr>
      <vt:lpstr>Données</vt:lpstr>
      <vt:lpstr>Utilisateur!Druckbereich</vt:lpstr>
      <vt:lpstr>INTERZONALFLOW</vt:lpstr>
      <vt:lpstr>kritViren</vt:lpstr>
      <vt:lpstr>NFVOL</vt:lpstr>
      <vt:lpstr>Quellstärke</vt:lpstr>
      <vt:lpstr>Verlustrate</vt:lpstr>
      <vt:lpstr>Volumen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Riediker</dc:creator>
  <cp:lastModifiedBy>Michael Riediker</cp:lastModifiedBy>
  <dcterms:created xsi:type="dcterms:W3CDTF">2020-07-01T13:08:24Z</dcterms:created>
  <dcterms:modified xsi:type="dcterms:W3CDTF">2020-11-21T15:31:12Z</dcterms:modified>
</cp:coreProperties>
</file>