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riedikermichael/Documents/SCOEH/Projekte/2020-003 seco Raumschätzung/"/>
    </mc:Choice>
  </mc:AlternateContent>
  <xr:revisionPtr revIDLastSave="0" documentId="13_ncr:1_{367EBC6A-7732-FD4C-99DC-BC2BD152A54E}" xr6:coauthVersionLast="45" xr6:coauthVersionMax="45" xr10:uidLastSave="{00000000-0000-0000-0000-000000000000}"/>
  <bookViews>
    <workbookView xWindow="14900" yWindow="10260" windowWidth="24160" windowHeight="16380" xr2:uid="{00000000-000D-0000-FFFF-FFFF00000000}"/>
  </bookViews>
  <sheets>
    <sheet name="Utenti" sheetId="1" r:id="rId1"/>
    <sheet name="Dati" sheetId="2" r:id="rId2"/>
  </sheets>
  <definedNames>
    <definedName name="_xlnm.Print_Area" localSheetId="0">Utenti!$A$1:$Q$56</definedName>
    <definedName name="INTERZONALFLOW">Dati!$C$45</definedName>
    <definedName name="kritViren">Utenti!$D$37</definedName>
    <definedName name="NFVOL">Dati!$C$44</definedName>
    <definedName name="Quellstärke">Dati!$C$36</definedName>
    <definedName name="Verlustrate">Dati!$C$41</definedName>
    <definedName name="Volumen">Utenti!$B$20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1" i="1" l="1"/>
  <c r="B21" i="1"/>
  <c r="E51" i="1" l="1"/>
  <c r="C51" i="1"/>
  <c r="E33" i="1" l="1"/>
  <c r="D51" i="2" l="1"/>
  <c r="C44" i="2" l="1"/>
  <c r="C45" i="2"/>
  <c r="N51" i="2" l="1"/>
  <c r="I51" i="2"/>
  <c r="D32" i="2" l="1"/>
  <c r="D33" i="2"/>
  <c r="D34" i="2"/>
  <c r="D35" i="2"/>
  <c r="L29" i="1" l="1"/>
  <c r="J32" i="2" s="1"/>
  <c r="B52" i="2" l="1"/>
  <c r="E27" i="2"/>
  <c r="M51" i="2" s="1"/>
  <c r="E26" i="2"/>
  <c r="L51" i="2" s="1"/>
  <c r="E25" i="2"/>
  <c r="K51" i="2" s="1"/>
  <c r="D52" i="2" l="1"/>
  <c r="N52" i="2"/>
  <c r="I52" i="2"/>
  <c r="B53" i="2"/>
  <c r="D53" i="2" l="1"/>
  <c r="N53" i="2"/>
  <c r="I53" i="2"/>
  <c r="B54" i="2"/>
  <c r="D40" i="2"/>
  <c r="D39" i="2"/>
  <c r="F21" i="1"/>
  <c r="G33" i="2"/>
  <c r="H33" i="2"/>
  <c r="G34" i="2"/>
  <c r="H34" i="2"/>
  <c r="G35" i="2"/>
  <c r="H35" i="2"/>
  <c r="H32" i="2"/>
  <c r="G32" i="2"/>
  <c r="K33" i="2"/>
  <c r="L33" i="2"/>
  <c r="K34" i="2"/>
  <c r="L34" i="2"/>
  <c r="K35" i="2"/>
  <c r="L35" i="2"/>
  <c r="L32" i="2"/>
  <c r="K32" i="2"/>
  <c r="L32" i="1"/>
  <c r="J35" i="2" s="1"/>
  <c r="I35" i="2" s="1"/>
  <c r="L31" i="1"/>
  <c r="J34" i="2" s="1"/>
  <c r="L30" i="1"/>
  <c r="J33" i="2" s="1"/>
  <c r="H30" i="1"/>
  <c r="F33" i="2" s="1"/>
  <c r="H31" i="1"/>
  <c r="F34" i="2" s="1"/>
  <c r="H32" i="1"/>
  <c r="F35" i="2" s="1"/>
  <c r="H29" i="1"/>
  <c r="F32" i="2" s="1"/>
  <c r="D54" i="2" l="1"/>
  <c r="N54" i="2"/>
  <c r="I54" i="2"/>
  <c r="I34" i="2"/>
  <c r="I33" i="2"/>
  <c r="I32" i="2"/>
  <c r="E51" i="2"/>
  <c r="F51" i="2" s="1"/>
  <c r="B55" i="2"/>
  <c r="C41" i="2"/>
  <c r="E32" i="2"/>
  <c r="E34" i="2"/>
  <c r="E33" i="2"/>
  <c r="E35" i="2"/>
  <c r="C35" i="2" s="1"/>
  <c r="D55" i="2" l="1"/>
  <c r="N55" i="2"/>
  <c r="I55" i="2"/>
  <c r="C34" i="2"/>
  <c r="C33" i="2"/>
  <c r="H51" i="2"/>
  <c r="G51" i="2"/>
  <c r="B56" i="2"/>
  <c r="C32" i="2"/>
  <c r="D56" i="2" l="1"/>
  <c r="I56" i="2"/>
  <c r="N56" i="2"/>
  <c r="C36" i="2"/>
  <c r="B57" i="2"/>
  <c r="D57" i="2" l="1"/>
  <c r="I57" i="2"/>
  <c r="N57" i="2"/>
  <c r="N45" i="1"/>
  <c r="C52" i="2"/>
  <c r="J52" i="2" s="1"/>
  <c r="C54" i="2"/>
  <c r="J54" i="2" s="1"/>
  <c r="C56" i="2"/>
  <c r="J56" i="2" s="1"/>
  <c r="C53" i="2"/>
  <c r="J53" i="2" s="1"/>
  <c r="E45" i="1"/>
  <c r="C55" i="2"/>
  <c r="J55" i="2" s="1"/>
  <c r="B58" i="2"/>
  <c r="C57" i="2"/>
  <c r="J57" i="2" s="1"/>
  <c r="D58" i="2" l="1"/>
  <c r="N58" i="2"/>
  <c r="I58" i="2"/>
  <c r="E52" i="2"/>
  <c r="H52" i="2" s="1"/>
  <c r="M52" i="2"/>
  <c r="M53" i="2" s="1"/>
  <c r="M54" i="2" s="1"/>
  <c r="M55" i="2" s="1"/>
  <c r="M56" i="2" s="1"/>
  <c r="L52" i="2"/>
  <c r="L53" i="2" s="1"/>
  <c r="L54" i="2" s="1"/>
  <c r="L55" i="2" s="1"/>
  <c r="L56" i="2" s="1"/>
  <c r="K52" i="2"/>
  <c r="K53" i="2" s="1"/>
  <c r="K54" i="2" s="1"/>
  <c r="K55" i="2" s="1"/>
  <c r="K56" i="2" s="1"/>
  <c r="E54" i="2"/>
  <c r="E56" i="2"/>
  <c r="E53" i="2"/>
  <c r="E55" i="2"/>
  <c r="B59" i="2"/>
  <c r="C58" i="2"/>
  <c r="J58" i="2" s="1"/>
  <c r="E57" i="2"/>
  <c r="C59" i="2"/>
  <c r="J59" i="2" s="1"/>
  <c r="D59" i="2" l="1"/>
  <c r="N59" i="2"/>
  <c r="I59" i="2"/>
  <c r="K57" i="2"/>
  <c r="L57" i="2"/>
  <c r="F52" i="2"/>
  <c r="F53" i="2" s="1"/>
  <c r="F54" i="2" s="1"/>
  <c r="F55" i="2" s="1"/>
  <c r="F56" i="2" s="1"/>
  <c r="F57" i="2" s="1"/>
  <c r="G52" i="2"/>
  <c r="G53" i="2" s="1"/>
  <c r="G54" i="2" s="1"/>
  <c r="G55" i="2" s="1"/>
  <c r="G56" i="2" s="1"/>
  <c r="G57" i="2" s="1"/>
  <c r="M57" i="2"/>
  <c r="H53" i="2"/>
  <c r="H54" i="2" s="1"/>
  <c r="H55" i="2" s="1"/>
  <c r="H56" i="2" s="1"/>
  <c r="H57" i="2" s="1"/>
  <c r="E58" i="2"/>
  <c r="B60" i="2"/>
  <c r="E59" i="2"/>
  <c r="D60" i="2" l="1"/>
  <c r="N60" i="2"/>
  <c r="I60" i="2"/>
  <c r="M58" i="2"/>
  <c r="L58" i="2"/>
  <c r="K58" i="2"/>
  <c r="H58" i="2"/>
  <c r="H59" i="2" s="1"/>
  <c r="F58" i="2"/>
  <c r="F59" i="2" s="1"/>
  <c r="G58" i="2"/>
  <c r="B61" i="2"/>
  <c r="C60" i="2"/>
  <c r="J60" i="2" s="1"/>
  <c r="D61" i="2" l="1"/>
  <c r="N61" i="2"/>
  <c r="I61" i="2"/>
  <c r="K59" i="2"/>
  <c r="M59" i="2"/>
  <c r="L59" i="2"/>
  <c r="G59" i="2"/>
  <c r="E60" i="2"/>
  <c r="H60" i="2" s="1"/>
  <c r="B62" i="2"/>
  <c r="C61" i="2"/>
  <c r="J61" i="2" s="1"/>
  <c r="N62" i="2" l="1"/>
  <c r="I62" i="2"/>
  <c r="D62" i="2"/>
  <c r="L60" i="2"/>
  <c r="M60" i="2"/>
  <c r="K60" i="2"/>
  <c r="F60" i="2"/>
  <c r="G60" i="2"/>
  <c r="B63" i="2"/>
  <c r="C62" i="2"/>
  <c r="J62" i="2" s="1"/>
  <c r="E61" i="2"/>
  <c r="H61" i="2" s="1"/>
  <c r="N63" i="2" l="1"/>
  <c r="I63" i="2"/>
  <c r="D63" i="2"/>
  <c r="K61" i="2"/>
  <c r="L61" i="2"/>
  <c r="M61" i="2"/>
  <c r="C63" i="2"/>
  <c r="J63" i="2" s="1"/>
  <c r="E62" i="2"/>
  <c r="H62" i="2" s="1"/>
  <c r="F61" i="2"/>
  <c r="G61" i="2"/>
  <c r="B64" i="2"/>
  <c r="N64" i="2" l="1"/>
  <c r="I64" i="2"/>
  <c r="D64" i="2"/>
  <c r="K62" i="2"/>
  <c r="M62" i="2"/>
  <c r="L62" i="2"/>
  <c r="E63" i="2"/>
  <c r="H63" i="2" s="1"/>
  <c r="G62" i="2"/>
  <c r="F62" i="2"/>
  <c r="B65" i="2"/>
  <c r="C64" i="2"/>
  <c r="J64" i="2" s="1"/>
  <c r="N65" i="2" l="1"/>
  <c r="I65" i="2"/>
  <c r="D65" i="2"/>
  <c r="K63" i="2"/>
  <c r="M63" i="2"/>
  <c r="L63" i="2"/>
  <c r="G63" i="2"/>
  <c r="F63" i="2"/>
  <c r="C65" i="2"/>
  <c r="J65" i="2" s="1"/>
  <c r="E64" i="2"/>
  <c r="H64" i="2" s="1"/>
  <c r="B66" i="2"/>
  <c r="N66" i="2" l="1"/>
  <c r="I66" i="2"/>
  <c r="D66" i="2"/>
  <c r="K64" i="2"/>
  <c r="L64" i="2"/>
  <c r="M64" i="2"/>
  <c r="E65" i="2"/>
  <c r="H65" i="2" s="1"/>
  <c r="C66" i="2"/>
  <c r="J66" i="2" s="1"/>
  <c r="B67" i="2"/>
  <c r="G64" i="2"/>
  <c r="F64" i="2"/>
  <c r="N67" i="2" l="1"/>
  <c r="I67" i="2"/>
  <c r="D67" i="2"/>
  <c r="K65" i="2"/>
  <c r="M65" i="2"/>
  <c r="L65" i="2"/>
  <c r="E66" i="2"/>
  <c r="H66" i="2" s="1"/>
  <c r="C67" i="2"/>
  <c r="J67" i="2" s="1"/>
  <c r="F65" i="2"/>
  <c r="G65" i="2"/>
  <c r="B68" i="2"/>
  <c r="N68" i="2" l="1"/>
  <c r="I68" i="2"/>
  <c r="D68" i="2"/>
  <c r="K66" i="2"/>
  <c r="L66" i="2"/>
  <c r="M66" i="2"/>
  <c r="F66" i="2"/>
  <c r="G66" i="2"/>
  <c r="E67" i="2"/>
  <c r="H67" i="2" s="1"/>
  <c r="B69" i="2"/>
  <c r="C68" i="2"/>
  <c r="J68" i="2" s="1"/>
  <c r="C69" i="2" l="1"/>
  <c r="J69" i="2" s="1"/>
  <c r="N69" i="2"/>
  <c r="I69" i="2"/>
  <c r="D69" i="2"/>
  <c r="K67" i="2"/>
  <c r="L67" i="2"/>
  <c r="M67" i="2"/>
  <c r="G67" i="2"/>
  <c r="F67" i="2"/>
  <c r="E68" i="2"/>
  <c r="H68" i="2" s="1"/>
  <c r="B70" i="2"/>
  <c r="E69" i="2" l="1"/>
  <c r="N70" i="2"/>
  <c r="I70" i="2"/>
  <c r="D70" i="2"/>
  <c r="K68" i="2"/>
  <c r="K69" i="2" s="1"/>
  <c r="M68" i="2"/>
  <c r="L68" i="2"/>
  <c r="H69" i="2"/>
  <c r="F68" i="2"/>
  <c r="F69" i="2" s="1"/>
  <c r="B71" i="2"/>
  <c r="C70" i="2"/>
  <c r="J70" i="2" s="1"/>
  <c r="G68" i="2"/>
  <c r="G69" i="2" s="1"/>
  <c r="N71" i="2" l="1"/>
  <c r="I71" i="2"/>
  <c r="D71" i="2"/>
  <c r="K70" i="2"/>
  <c r="L69" i="2"/>
  <c r="M69" i="2"/>
  <c r="C71" i="2"/>
  <c r="J71" i="2" s="1"/>
  <c r="E70" i="2"/>
  <c r="H70" i="2" s="1"/>
  <c r="B72" i="2"/>
  <c r="N72" i="2" l="1"/>
  <c r="I72" i="2"/>
  <c r="D72" i="2"/>
  <c r="L70" i="2"/>
  <c r="M70" i="2"/>
  <c r="K71" i="2"/>
  <c r="E71" i="2"/>
  <c r="H71" i="2" s="1"/>
  <c r="G70" i="2"/>
  <c r="F70" i="2"/>
  <c r="B73" i="2"/>
  <c r="C72" i="2"/>
  <c r="J72" i="2" s="1"/>
  <c r="N73" i="2" l="1"/>
  <c r="I73" i="2"/>
  <c r="D73" i="2"/>
  <c r="M71" i="2"/>
  <c r="L71" i="2"/>
  <c r="K72" i="2"/>
  <c r="G71" i="2"/>
  <c r="F71" i="2"/>
  <c r="E72" i="2"/>
  <c r="H72" i="2" s="1"/>
  <c r="B74" i="2"/>
  <c r="C73" i="2"/>
  <c r="J73" i="2" s="1"/>
  <c r="N74" i="2" l="1"/>
  <c r="I74" i="2"/>
  <c r="D74" i="2"/>
  <c r="M72" i="2"/>
  <c r="L72" i="2"/>
  <c r="K73" i="2"/>
  <c r="E73" i="2"/>
  <c r="H73" i="2" s="1"/>
  <c r="G72" i="2"/>
  <c r="B75" i="2"/>
  <c r="C74" i="2"/>
  <c r="J74" i="2" s="1"/>
  <c r="F72" i="2"/>
  <c r="N75" i="2" l="1"/>
  <c r="I75" i="2"/>
  <c r="D75" i="2"/>
  <c r="M73" i="2"/>
  <c r="L73" i="2"/>
  <c r="K74" i="2"/>
  <c r="C75" i="2"/>
  <c r="J75" i="2" s="1"/>
  <c r="E74" i="2"/>
  <c r="H74" i="2" s="1"/>
  <c r="F73" i="2"/>
  <c r="G73" i="2"/>
  <c r="B76" i="2"/>
  <c r="N76" i="2" l="1"/>
  <c r="I76" i="2"/>
  <c r="D76" i="2"/>
  <c r="L74" i="2"/>
  <c r="M74" i="2"/>
  <c r="K75" i="2"/>
  <c r="E75" i="2"/>
  <c r="H75" i="2" s="1"/>
  <c r="F74" i="2"/>
  <c r="B77" i="2"/>
  <c r="G74" i="2"/>
  <c r="C76" i="2"/>
  <c r="J76" i="2" s="1"/>
  <c r="N77" i="2" l="1"/>
  <c r="I77" i="2"/>
  <c r="D77" i="2"/>
  <c r="M75" i="2"/>
  <c r="L75" i="2"/>
  <c r="K76" i="2"/>
  <c r="F75" i="2"/>
  <c r="G75" i="2"/>
  <c r="E76" i="2"/>
  <c r="H76" i="2" s="1"/>
  <c r="B78" i="2"/>
  <c r="C77" i="2"/>
  <c r="J77" i="2" s="1"/>
  <c r="N78" i="2" l="1"/>
  <c r="I78" i="2"/>
  <c r="D78" i="2"/>
  <c r="M76" i="2"/>
  <c r="L76" i="2"/>
  <c r="K77" i="2"/>
  <c r="E77" i="2"/>
  <c r="H77" i="2" s="1"/>
  <c r="F76" i="2"/>
  <c r="G76" i="2"/>
  <c r="B79" i="2"/>
  <c r="C78" i="2"/>
  <c r="J78" i="2" s="1"/>
  <c r="N79" i="2" l="1"/>
  <c r="I79" i="2"/>
  <c r="D79" i="2"/>
  <c r="L77" i="2"/>
  <c r="M77" i="2"/>
  <c r="K78" i="2"/>
  <c r="E78" i="2"/>
  <c r="H78" i="2" s="1"/>
  <c r="G77" i="2"/>
  <c r="F77" i="2"/>
  <c r="B80" i="2"/>
  <c r="C79" i="2"/>
  <c r="J79" i="2" s="1"/>
  <c r="N80" i="2" l="1"/>
  <c r="I80" i="2"/>
  <c r="D80" i="2"/>
  <c r="M78" i="2"/>
  <c r="L78" i="2"/>
  <c r="K79" i="2"/>
  <c r="E79" i="2"/>
  <c r="H79" i="2" s="1"/>
  <c r="F78" i="2"/>
  <c r="G78" i="2"/>
  <c r="B81" i="2"/>
  <c r="C80" i="2"/>
  <c r="J80" i="2" s="1"/>
  <c r="N81" i="2" l="1"/>
  <c r="I81" i="2"/>
  <c r="D81" i="2"/>
  <c r="M79" i="2"/>
  <c r="L79" i="2"/>
  <c r="K80" i="2"/>
  <c r="C81" i="2"/>
  <c r="J81" i="2" s="1"/>
  <c r="E80" i="2"/>
  <c r="H80" i="2" s="1"/>
  <c r="F79" i="2"/>
  <c r="G79" i="2"/>
  <c r="B82" i="2"/>
  <c r="N82" i="2" l="1"/>
  <c r="I82" i="2"/>
  <c r="D82" i="2"/>
  <c r="M80" i="2"/>
  <c r="L80" i="2"/>
  <c r="K81" i="2"/>
  <c r="E81" i="2"/>
  <c r="H81" i="2" s="1"/>
  <c r="C82" i="2"/>
  <c r="G80" i="2"/>
  <c r="F80" i="2"/>
  <c r="B83" i="2"/>
  <c r="N83" i="2" l="1"/>
  <c r="I83" i="2"/>
  <c r="D83" i="2"/>
  <c r="J82" i="2"/>
  <c r="K82" i="2" s="1"/>
  <c r="M81" i="2"/>
  <c r="L81" i="2"/>
  <c r="F81" i="2"/>
  <c r="G81" i="2"/>
  <c r="E82" i="2"/>
  <c r="H82" i="2" s="1"/>
  <c r="C83" i="2"/>
  <c r="B84" i="2"/>
  <c r="N84" i="2" l="1"/>
  <c r="I84" i="2"/>
  <c r="D84" i="2"/>
  <c r="J83" i="2"/>
  <c r="K83" i="2" s="1"/>
  <c r="M82" i="2"/>
  <c r="L82" i="2"/>
  <c r="G82" i="2"/>
  <c r="F82" i="2"/>
  <c r="E83" i="2"/>
  <c r="H83" i="2" s="1"/>
  <c r="C84" i="2"/>
  <c r="J84" i="2" s="1"/>
  <c r="B85" i="2"/>
  <c r="N85" i="2" l="1"/>
  <c r="I85" i="2"/>
  <c r="D85" i="2"/>
  <c r="L83" i="2"/>
  <c r="M83" i="2"/>
  <c r="K84" i="2"/>
  <c r="G83" i="2"/>
  <c r="F83" i="2"/>
  <c r="E84" i="2"/>
  <c r="H84" i="2" s="1"/>
  <c r="C85" i="2"/>
  <c r="B86" i="2"/>
  <c r="C86" i="2" l="1"/>
  <c r="N86" i="2"/>
  <c r="I86" i="2"/>
  <c r="D86" i="2"/>
  <c r="J85" i="2"/>
  <c r="K85" i="2" s="1"/>
  <c r="L84" i="2"/>
  <c r="M84" i="2"/>
  <c r="F84" i="2"/>
  <c r="G84" i="2"/>
  <c r="E85" i="2"/>
  <c r="H85" i="2" s="1"/>
  <c r="B87" i="2"/>
  <c r="J86" i="2"/>
  <c r="N87" i="2" l="1"/>
  <c r="I87" i="2"/>
  <c r="D87" i="2"/>
  <c r="M85" i="2"/>
  <c r="M86" i="2" s="1"/>
  <c r="K86" i="2"/>
  <c r="L85" i="2"/>
  <c r="L86" i="2" s="1"/>
  <c r="G85" i="2"/>
  <c r="F85" i="2"/>
  <c r="C87" i="2"/>
  <c r="E86" i="2"/>
  <c r="H86" i="2" s="1"/>
  <c r="B88" i="2"/>
  <c r="N88" i="2" l="1"/>
  <c r="I88" i="2"/>
  <c r="D88" i="2"/>
  <c r="J87" i="2"/>
  <c r="K87" i="2" s="1"/>
  <c r="C88" i="2"/>
  <c r="G86" i="2"/>
  <c r="F86" i="2"/>
  <c r="E87" i="2"/>
  <c r="H87" i="2" s="1"/>
  <c r="B89" i="2"/>
  <c r="N89" i="2" l="1"/>
  <c r="I89" i="2"/>
  <c r="D89" i="2"/>
  <c r="J88" i="2"/>
  <c r="K88" i="2" s="1"/>
  <c r="L87" i="2"/>
  <c r="M87" i="2"/>
  <c r="E88" i="2"/>
  <c r="H88" i="2" s="1"/>
  <c r="C89" i="2"/>
  <c r="G87" i="2"/>
  <c r="F87" i="2"/>
  <c r="B90" i="2"/>
  <c r="N90" i="2" l="1"/>
  <c r="I90" i="2"/>
  <c r="D90" i="2"/>
  <c r="J89" i="2"/>
  <c r="K89" i="2" s="1"/>
  <c r="L88" i="2"/>
  <c r="M88" i="2"/>
  <c r="F88" i="2"/>
  <c r="G88" i="2"/>
  <c r="E89" i="2"/>
  <c r="H89" i="2" s="1"/>
  <c r="C90" i="2"/>
  <c r="B91" i="2"/>
  <c r="N91" i="2" l="1"/>
  <c r="I91" i="2"/>
  <c r="D91" i="2"/>
  <c r="J90" i="2"/>
  <c r="K90" i="2" s="1"/>
  <c r="L89" i="2"/>
  <c r="M89" i="2"/>
  <c r="G89" i="2"/>
  <c r="F89" i="2"/>
  <c r="C91" i="2"/>
  <c r="E90" i="2"/>
  <c r="H90" i="2" s="1"/>
  <c r="B92" i="2"/>
  <c r="N92" i="2" l="1"/>
  <c r="I92" i="2"/>
  <c r="D92" i="2"/>
  <c r="J91" i="2"/>
  <c r="K91" i="2" s="1"/>
  <c r="L90" i="2"/>
  <c r="M90" i="2"/>
  <c r="E91" i="2"/>
  <c r="H91" i="2" s="1"/>
  <c r="C92" i="2"/>
  <c r="G90" i="2"/>
  <c r="F90" i="2"/>
  <c r="B93" i="2"/>
  <c r="N93" i="2" l="1"/>
  <c r="I93" i="2"/>
  <c r="D93" i="2"/>
  <c r="J92" i="2"/>
  <c r="K92" i="2" s="1"/>
  <c r="M91" i="2"/>
  <c r="L91" i="2"/>
  <c r="F91" i="2"/>
  <c r="G91" i="2"/>
  <c r="C93" i="2"/>
  <c r="E92" i="2"/>
  <c r="H92" i="2" s="1"/>
  <c r="B94" i="2"/>
  <c r="C94" i="2" l="1"/>
  <c r="N94" i="2"/>
  <c r="I94" i="2"/>
  <c r="D94" i="2"/>
  <c r="J93" i="2"/>
  <c r="K93" i="2" s="1"/>
  <c r="L92" i="2"/>
  <c r="M92" i="2"/>
  <c r="G92" i="2"/>
  <c r="F92" i="2"/>
  <c r="E93" i="2"/>
  <c r="H93" i="2" s="1"/>
  <c r="B95" i="2"/>
  <c r="E94" i="2" l="1"/>
  <c r="N95" i="2"/>
  <c r="I95" i="2"/>
  <c r="D95" i="2"/>
  <c r="J94" i="2"/>
  <c r="K94" i="2" s="1"/>
  <c r="L93" i="2"/>
  <c r="M93" i="2"/>
  <c r="H94" i="2"/>
  <c r="G93" i="2"/>
  <c r="G94" i="2" s="1"/>
  <c r="C95" i="2"/>
  <c r="F93" i="2"/>
  <c r="F94" i="2" s="1"/>
  <c r="B96" i="2"/>
  <c r="N96" i="2" l="1"/>
  <c r="I96" i="2"/>
  <c r="D96" i="2"/>
  <c r="J95" i="2"/>
  <c r="K95" i="2" s="1"/>
  <c r="L94" i="2"/>
  <c r="M94" i="2"/>
  <c r="C96" i="2"/>
  <c r="E95" i="2"/>
  <c r="H95" i="2" s="1"/>
  <c r="B97" i="2"/>
  <c r="N97" i="2" l="1"/>
  <c r="I97" i="2"/>
  <c r="D97" i="2"/>
  <c r="J96" i="2"/>
  <c r="K96" i="2" s="1"/>
  <c r="L95" i="2"/>
  <c r="M95" i="2"/>
  <c r="G95" i="2"/>
  <c r="C97" i="2"/>
  <c r="F95" i="2"/>
  <c r="E96" i="2"/>
  <c r="H96" i="2" s="1"/>
  <c r="B98" i="2"/>
  <c r="N98" i="2" l="1"/>
  <c r="I98" i="2"/>
  <c r="D98" i="2"/>
  <c r="J97" i="2"/>
  <c r="K97" i="2" s="1"/>
  <c r="M96" i="2"/>
  <c r="L96" i="2"/>
  <c r="C98" i="2"/>
  <c r="G96" i="2"/>
  <c r="F96" i="2"/>
  <c r="E97" i="2"/>
  <c r="H97" i="2" s="1"/>
  <c r="B99" i="2"/>
  <c r="N99" i="2" l="1"/>
  <c r="I99" i="2"/>
  <c r="D99" i="2"/>
  <c r="J98" i="2"/>
  <c r="K98" i="2" s="1"/>
  <c r="L97" i="2"/>
  <c r="M97" i="2"/>
  <c r="E98" i="2"/>
  <c r="H98" i="2" s="1"/>
  <c r="C99" i="2"/>
  <c r="G97" i="2"/>
  <c r="F97" i="2"/>
  <c r="B100" i="2"/>
  <c r="N100" i="2" l="1"/>
  <c r="I100" i="2"/>
  <c r="D100" i="2"/>
  <c r="J99" i="2"/>
  <c r="K99" i="2" s="1"/>
  <c r="M98" i="2"/>
  <c r="L98" i="2"/>
  <c r="F98" i="2"/>
  <c r="G98" i="2"/>
  <c r="E99" i="2"/>
  <c r="H99" i="2" s="1"/>
  <c r="C100" i="2"/>
  <c r="B101" i="2"/>
  <c r="N101" i="2" l="1"/>
  <c r="I101" i="2"/>
  <c r="D101" i="2"/>
  <c r="J100" i="2"/>
  <c r="K100" i="2" s="1"/>
  <c r="L99" i="2"/>
  <c r="M99" i="2"/>
  <c r="F99" i="2"/>
  <c r="G99" i="2"/>
  <c r="C101" i="2"/>
  <c r="E100" i="2"/>
  <c r="H100" i="2" s="1"/>
  <c r="B102" i="2"/>
  <c r="C102" i="2" l="1"/>
  <c r="N102" i="2"/>
  <c r="I102" i="2"/>
  <c r="D102" i="2"/>
  <c r="M100" i="2"/>
  <c r="L100" i="2"/>
  <c r="J101" i="2"/>
  <c r="K101" i="2" s="1"/>
  <c r="G100" i="2"/>
  <c r="F100" i="2"/>
  <c r="E101" i="2"/>
  <c r="H101" i="2" s="1"/>
  <c r="B103" i="2"/>
  <c r="J102" i="2"/>
  <c r="N103" i="2" l="1"/>
  <c r="I103" i="2"/>
  <c r="D103" i="2"/>
  <c r="K102" i="2"/>
  <c r="L101" i="2"/>
  <c r="L102" i="2" s="1"/>
  <c r="M101" i="2"/>
  <c r="M102" i="2" s="1"/>
  <c r="C103" i="2"/>
  <c r="F101" i="2"/>
  <c r="G101" i="2"/>
  <c r="E102" i="2"/>
  <c r="H102" i="2" s="1"/>
  <c r="B104" i="2"/>
  <c r="N104" i="2" l="1"/>
  <c r="I104" i="2"/>
  <c r="D104" i="2"/>
  <c r="J103" i="2"/>
  <c r="K103" i="2" s="1"/>
  <c r="C104" i="2"/>
  <c r="G102" i="2"/>
  <c r="F102" i="2"/>
  <c r="E103" i="2"/>
  <c r="H103" i="2" s="1"/>
  <c r="B105" i="2"/>
  <c r="N105" i="2" l="1"/>
  <c r="I105" i="2"/>
  <c r="D105" i="2"/>
  <c r="J104" i="2"/>
  <c r="K104" i="2" s="1"/>
  <c r="L103" i="2"/>
  <c r="M103" i="2"/>
  <c r="C105" i="2"/>
  <c r="F103" i="2"/>
  <c r="G103" i="2"/>
  <c r="E104" i="2"/>
  <c r="H104" i="2" s="1"/>
  <c r="B106" i="2"/>
  <c r="N106" i="2" l="1"/>
  <c r="I106" i="2"/>
  <c r="D106" i="2"/>
  <c r="M104" i="2"/>
  <c r="L104" i="2"/>
  <c r="J105" i="2"/>
  <c r="K105" i="2" s="1"/>
  <c r="E105" i="2"/>
  <c r="H105" i="2" s="1"/>
  <c r="C106" i="2"/>
  <c r="G104" i="2"/>
  <c r="F104" i="2"/>
  <c r="B107" i="2"/>
  <c r="N107" i="2" l="1"/>
  <c r="I107" i="2"/>
  <c r="D107" i="2"/>
  <c r="J106" i="2"/>
  <c r="K106" i="2" s="1"/>
  <c r="L105" i="2"/>
  <c r="M105" i="2"/>
  <c r="G105" i="2"/>
  <c r="F105" i="2"/>
  <c r="C107" i="2"/>
  <c r="E106" i="2"/>
  <c r="H106" i="2" s="1"/>
  <c r="B108" i="2"/>
  <c r="N108" i="2" l="1"/>
  <c r="I108" i="2"/>
  <c r="D108" i="2"/>
  <c r="J107" i="2"/>
  <c r="K107" i="2" s="1"/>
  <c r="L106" i="2"/>
  <c r="M106" i="2"/>
  <c r="C108" i="2"/>
  <c r="G106" i="2"/>
  <c r="F106" i="2"/>
  <c r="E107" i="2"/>
  <c r="H107" i="2" s="1"/>
  <c r="B109" i="2"/>
  <c r="N109" i="2" l="1"/>
  <c r="I109" i="2"/>
  <c r="D109" i="2"/>
  <c r="J108" i="2"/>
  <c r="K108" i="2" s="1"/>
  <c r="M107" i="2"/>
  <c r="L107" i="2"/>
  <c r="C109" i="2"/>
  <c r="F107" i="2"/>
  <c r="G107" i="2"/>
  <c r="E108" i="2"/>
  <c r="H108" i="2" s="1"/>
  <c r="B110" i="2"/>
  <c r="N110" i="2" l="1"/>
  <c r="I110" i="2"/>
  <c r="D110" i="2"/>
  <c r="J109" i="2"/>
  <c r="K109" i="2" s="1"/>
  <c r="L108" i="2"/>
  <c r="M108" i="2"/>
  <c r="C110" i="2"/>
  <c r="G108" i="2"/>
  <c r="F108" i="2"/>
  <c r="E109" i="2"/>
  <c r="H109" i="2" s="1"/>
  <c r="B111" i="2"/>
  <c r="N111" i="2" l="1"/>
  <c r="I111" i="2"/>
  <c r="D111" i="2"/>
  <c r="J110" i="2"/>
  <c r="K110" i="2" s="1"/>
  <c r="M109" i="2"/>
  <c r="L109" i="2"/>
  <c r="E110" i="2"/>
  <c r="H110" i="2" s="1"/>
  <c r="C111" i="2"/>
  <c r="F109" i="2"/>
  <c r="G109" i="2"/>
  <c r="B112" i="2"/>
  <c r="N112" i="2" l="1"/>
  <c r="I112" i="2"/>
  <c r="D112" i="2"/>
  <c r="J111" i="2"/>
  <c r="L110" i="2"/>
  <c r="M110" i="2"/>
  <c r="G110" i="2"/>
  <c r="F110" i="2"/>
  <c r="C112" i="2"/>
  <c r="E111" i="2"/>
  <c r="H111" i="2" s="1"/>
  <c r="B113" i="2"/>
  <c r="N113" i="2" l="1"/>
  <c r="I113" i="2"/>
  <c r="D113" i="2"/>
  <c r="J112" i="2"/>
  <c r="M111" i="2"/>
  <c r="L111" i="2"/>
  <c r="K111" i="2"/>
  <c r="C113" i="2"/>
  <c r="G111" i="2"/>
  <c r="E112" i="2"/>
  <c r="H112" i="2" s="1"/>
  <c r="F111" i="2"/>
  <c r="B114" i="2"/>
  <c r="N114" i="2" l="1"/>
  <c r="I114" i="2"/>
  <c r="D114" i="2"/>
  <c r="J113" i="2"/>
  <c r="M112" i="2"/>
  <c r="K112" i="2"/>
  <c r="L112" i="2"/>
  <c r="C114" i="2"/>
  <c r="F112" i="2"/>
  <c r="G112" i="2"/>
  <c r="E113" i="2"/>
  <c r="H113" i="2" s="1"/>
  <c r="B115" i="2"/>
  <c r="N115" i="2" l="1"/>
  <c r="I115" i="2"/>
  <c r="D115" i="2"/>
  <c r="J114" i="2"/>
  <c r="M113" i="2"/>
  <c r="K113" i="2"/>
  <c r="L113" i="2"/>
  <c r="E114" i="2"/>
  <c r="H114" i="2" s="1"/>
  <c r="C115" i="2"/>
  <c r="G113" i="2"/>
  <c r="F113" i="2"/>
  <c r="B116" i="2"/>
  <c r="N116" i="2" l="1"/>
  <c r="I116" i="2"/>
  <c r="D116" i="2"/>
  <c r="M114" i="2"/>
  <c r="J115" i="2"/>
  <c r="F114" i="2"/>
  <c r="K114" i="2"/>
  <c r="L114" i="2"/>
  <c r="G114" i="2"/>
  <c r="C116" i="2"/>
  <c r="E115" i="2"/>
  <c r="H115" i="2" s="1"/>
  <c r="B117" i="2"/>
  <c r="N117" i="2" l="1"/>
  <c r="I117" i="2"/>
  <c r="D117" i="2"/>
  <c r="M115" i="2"/>
  <c r="J116" i="2"/>
  <c r="L115" i="2"/>
  <c r="K115" i="2"/>
  <c r="C117" i="2"/>
  <c r="G115" i="2"/>
  <c r="F115" i="2"/>
  <c r="E116" i="2"/>
  <c r="H116" i="2" s="1"/>
  <c r="B118" i="2"/>
  <c r="N118" i="2" l="1"/>
  <c r="I118" i="2"/>
  <c r="D118" i="2"/>
  <c r="M116" i="2"/>
  <c r="J117" i="2"/>
  <c r="K116" i="2"/>
  <c r="L116" i="2"/>
  <c r="E117" i="2"/>
  <c r="H117" i="2" s="1"/>
  <c r="C118" i="2"/>
  <c r="G116" i="2"/>
  <c r="F116" i="2"/>
  <c r="B119" i="2"/>
  <c r="N119" i="2" l="1"/>
  <c r="I119" i="2"/>
  <c r="D119" i="2"/>
  <c r="M117" i="2"/>
  <c r="J118" i="2"/>
  <c r="F117" i="2"/>
  <c r="L117" i="2"/>
  <c r="K117" i="2"/>
  <c r="G117" i="2"/>
  <c r="C119" i="2"/>
  <c r="E118" i="2"/>
  <c r="H118" i="2" s="1"/>
  <c r="B120" i="2"/>
  <c r="N120" i="2" l="1"/>
  <c r="I120" i="2"/>
  <c r="D120" i="2"/>
  <c r="M118" i="2"/>
  <c r="J119" i="2"/>
  <c r="K118" i="2"/>
  <c r="L118" i="2"/>
  <c r="C120" i="2"/>
  <c r="F118" i="2"/>
  <c r="G118" i="2"/>
  <c r="E119" i="2"/>
  <c r="H119" i="2" s="1"/>
  <c r="B121" i="2"/>
  <c r="N121" i="2" l="1"/>
  <c r="I121" i="2"/>
  <c r="D121" i="2"/>
  <c r="M119" i="2"/>
  <c r="J120" i="2"/>
  <c r="L119" i="2"/>
  <c r="K119" i="2"/>
  <c r="E120" i="2"/>
  <c r="H120" i="2" s="1"/>
  <c r="C121" i="2"/>
  <c r="G119" i="2"/>
  <c r="F119" i="2"/>
  <c r="B122" i="2"/>
  <c r="N122" i="2" l="1"/>
  <c r="I122" i="2"/>
  <c r="D122" i="2"/>
  <c r="M120" i="2"/>
  <c r="J121" i="2"/>
  <c r="L120" i="2"/>
  <c r="K120" i="2"/>
  <c r="G120" i="2"/>
  <c r="F120" i="2"/>
  <c r="C122" i="2"/>
  <c r="E121" i="2"/>
  <c r="H121" i="2" s="1"/>
  <c r="B123" i="2"/>
  <c r="N123" i="2" l="1"/>
  <c r="I123" i="2"/>
  <c r="D123" i="2"/>
  <c r="M121" i="2"/>
  <c r="J122" i="2"/>
  <c r="L121" i="2"/>
  <c r="K121" i="2"/>
  <c r="F121" i="2"/>
  <c r="C123" i="2"/>
  <c r="G121" i="2"/>
  <c r="E122" i="2"/>
  <c r="H122" i="2" s="1"/>
  <c r="B124" i="2"/>
  <c r="N124" i="2" l="1"/>
  <c r="I124" i="2"/>
  <c r="D124" i="2"/>
  <c r="M122" i="2"/>
  <c r="J123" i="2"/>
  <c r="K122" i="2"/>
  <c r="L122" i="2"/>
  <c r="E123" i="2"/>
  <c r="H123" i="2" s="1"/>
  <c r="C124" i="2"/>
  <c r="G122" i="2"/>
  <c r="F122" i="2"/>
  <c r="B125" i="2"/>
  <c r="C125" i="2" l="1"/>
  <c r="N125" i="2"/>
  <c r="I125" i="2"/>
  <c r="D125" i="2"/>
  <c r="E125" i="2" s="1"/>
  <c r="M123" i="2"/>
  <c r="J124" i="2"/>
  <c r="L123" i="2"/>
  <c r="K123" i="2"/>
  <c r="F123" i="2"/>
  <c r="G123" i="2"/>
  <c r="E124" i="2"/>
  <c r="H124" i="2" s="1"/>
  <c r="B126" i="2"/>
  <c r="N126" i="2" l="1"/>
  <c r="I126" i="2"/>
  <c r="D126" i="2"/>
  <c r="M124" i="2"/>
  <c r="J125" i="2"/>
  <c r="H125" i="2"/>
  <c r="K124" i="2"/>
  <c r="L124" i="2"/>
  <c r="F124" i="2"/>
  <c r="F125" i="2" s="1"/>
  <c r="C126" i="2"/>
  <c r="G124" i="2"/>
  <c r="G125" i="2" s="1"/>
  <c r="B127" i="2"/>
  <c r="N127" i="2" l="1"/>
  <c r="I127" i="2"/>
  <c r="D127" i="2"/>
  <c r="M125" i="2"/>
  <c r="J126" i="2"/>
  <c r="L125" i="2"/>
  <c r="K125" i="2"/>
  <c r="C127" i="2"/>
  <c r="E126" i="2"/>
  <c r="H126" i="2" s="1"/>
  <c r="B128" i="2"/>
  <c r="N128" i="2" l="1"/>
  <c r="I128" i="2"/>
  <c r="D128" i="2"/>
  <c r="M126" i="2"/>
  <c r="J127" i="2"/>
  <c r="K126" i="2"/>
  <c r="L126" i="2"/>
  <c r="C128" i="2"/>
  <c r="G126" i="2"/>
  <c r="F126" i="2"/>
  <c r="E127" i="2"/>
  <c r="H127" i="2" s="1"/>
  <c r="B129" i="2"/>
  <c r="N129" i="2" l="1"/>
  <c r="I129" i="2"/>
  <c r="D129" i="2"/>
  <c r="M127" i="2"/>
  <c r="J128" i="2"/>
  <c r="L127" i="2"/>
  <c r="K127" i="2"/>
  <c r="C129" i="2"/>
  <c r="F127" i="2"/>
  <c r="E128" i="2"/>
  <c r="H128" i="2" s="1"/>
  <c r="G127" i="2"/>
  <c r="B130" i="2"/>
  <c r="N130" i="2" l="1"/>
  <c r="I130" i="2"/>
  <c r="D130" i="2"/>
  <c r="M128" i="2"/>
  <c r="J129" i="2"/>
  <c r="L128" i="2"/>
  <c r="K128" i="2"/>
  <c r="C130" i="2"/>
  <c r="E129" i="2"/>
  <c r="H129" i="2" s="1"/>
  <c r="F128" i="2"/>
  <c r="G128" i="2"/>
  <c r="B131" i="2"/>
  <c r="N131" i="2" l="1"/>
  <c r="I131" i="2"/>
  <c r="D131" i="2"/>
  <c r="M129" i="2"/>
  <c r="J130" i="2"/>
  <c r="K129" i="2"/>
  <c r="L129" i="2"/>
  <c r="F129" i="2"/>
  <c r="C131" i="2"/>
  <c r="G129" i="2"/>
  <c r="E130" i="2"/>
  <c r="H130" i="2" s="1"/>
  <c r="B132" i="2"/>
  <c r="N132" i="2" l="1"/>
  <c r="I132" i="2"/>
  <c r="D132" i="2"/>
  <c r="M130" i="2"/>
  <c r="J131" i="2"/>
  <c r="K130" i="2"/>
  <c r="L130" i="2"/>
  <c r="C132" i="2"/>
  <c r="G130" i="2"/>
  <c r="F130" i="2"/>
  <c r="E131" i="2"/>
  <c r="H131" i="2" s="1"/>
  <c r="B133" i="2"/>
  <c r="N133" i="2" l="1"/>
  <c r="I133" i="2"/>
  <c r="D133" i="2"/>
  <c r="M131" i="2"/>
  <c r="J132" i="2"/>
  <c r="L131" i="2"/>
  <c r="K131" i="2"/>
  <c r="E132" i="2"/>
  <c r="H132" i="2" s="1"/>
  <c r="C133" i="2"/>
  <c r="F131" i="2"/>
  <c r="G131" i="2"/>
  <c r="B134" i="2"/>
  <c r="N134" i="2" l="1"/>
  <c r="I134" i="2"/>
  <c r="D134" i="2"/>
  <c r="M132" i="2"/>
  <c r="J133" i="2"/>
  <c r="G132" i="2"/>
  <c r="F132" i="2"/>
  <c r="K132" i="2"/>
  <c r="L132" i="2"/>
  <c r="C134" i="2"/>
  <c r="E133" i="2"/>
  <c r="H133" i="2" s="1"/>
  <c r="B135" i="2"/>
  <c r="N135" i="2" l="1"/>
  <c r="I135" i="2"/>
  <c r="D135" i="2"/>
  <c r="M133" i="2"/>
  <c r="J134" i="2"/>
  <c r="L133" i="2"/>
  <c r="K133" i="2"/>
  <c r="C135" i="2"/>
  <c r="F133" i="2"/>
  <c r="E134" i="2"/>
  <c r="H134" i="2" s="1"/>
  <c r="G133" i="2"/>
  <c r="B136" i="2"/>
  <c r="N136" i="2" l="1"/>
  <c r="I136" i="2"/>
  <c r="D136" i="2"/>
  <c r="M134" i="2"/>
  <c r="J135" i="2"/>
  <c r="K134" i="2"/>
  <c r="L134" i="2"/>
  <c r="C136" i="2"/>
  <c r="G134" i="2"/>
  <c r="F134" i="2"/>
  <c r="E135" i="2"/>
  <c r="H135" i="2" s="1"/>
  <c r="B137" i="2"/>
  <c r="N137" i="2" l="1"/>
  <c r="I137" i="2"/>
  <c r="D137" i="2"/>
  <c r="M135" i="2"/>
  <c r="J136" i="2"/>
  <c r="L135" i="2"/>
  <c r="K135" i="2"/>
  <c r="C137" i="2"/>
  <c r="F135" i="2"/>
  <c r="G135" i="2"/>
  <c r="E136" i="2"/>
  <c r="H136" i="2" s="1"/>
  <c r="B138" i="2"/>
  <c r="N138" i="2" l="1"/>
  <c r="I138" i="2"/>
  <c r="D138" i="2"/>
  <c r="M136" i="2"/>
  <c r="J137" i="2"/>
  <c r="K136" i="2"/>
  <c r="L136" i="2"/>
  <c r="C138" i="2"/>
  <c r="F136" i="2"/>
  <c r="G136" i="2"/>
  <c r="E137" i="2"/>
  <c r="H137" i="2" s="1"/>
  <c r="B139" i="2"/>
  <c r="N139" i="2" l="1"/>
  <c r="I139" i="2"/>
  <c r="D139" i="2"/>
  <c r="M137" i="2"/>
  <c r="J138" i="2"/>
  <c r="L137" i="2"/>
  <c r="K137" i="2"/>
  <c r="C139" i="2"/>
  <c r="G137" i="2"/>
  <c r="F137" i="2"/>
  <c r="E138" i="2"/>
  <c r="H138" i="2" s="1"/>
  <c r="B140" i="2"/>
  <c r="N140" i="2" l="1"/>
  <c r="I140" i="2"/>
  <c r="D140" i="2"/>
  <c r="M138" i="2"/>
  <c r="J139" i="2"/>
  <c r="L138" i="2"/>
  <c r="K138" i="2"/>
  <c r="C140" i="2"/>
  <c r="F138" i="2"/>
  <c r="E139" i="2"/>
  <c r="H139" i="2" s="1"/>
  <c r="G138" i="2"/>
  <c r="B141" i="2"/>
  <c r="N141" i="2" l="1"/>
  <c r="I141" i="2"/>
  <c r="D141" i="2"/>
  <c r="M139" i="2"/>
  <c r="J140" i="2"/>
  <c r="L139" i="2"/>
  <c r="K139" i="2"/>
  <c r="C141" i="2"/>
  <c r="E140" i="2"/>
  <c r="H140" i="2" s="1"/>
  <c r="F139" i="2"/>
  <c r="G139" i="2"/>
  <c r="B142" i="2"/>
  <c r="N142" i="2" l="1"/>
  <c r="I142" i="2"/>
  <c r="D142" i="2"/>
  <c r="M140" i="2"/>
  <c r="J141" i="2"/>
  <c r="K140" i="2"/>
  <c r="L140" i="2"/>
  <c r="C142" i="2"/>
  <c r="F140" i="2"/>
  <c r="G140" i="2"/>
  <c r="E141" i="2"/>
  <c r="H141" i="2" s="1"/>
  <c r="B143" i="2"/>
  <c r="N143" i="2" l="1"/>
  <c r="I143" i="2"/>
  <c r="D143" i="2"/>
  <c r="M141" i="2"/>
  <c r="J142" i="2"/>
  <c r="K141" i="2"/>
  <c r="L141" i="2"/>
  <c r="C143" i="2"/>
  <c r="G141" i="2"/>
  <c r="F141" i="2"/>
  <c r="E142" i="2"/>
  <c r="H142" i="2" s="1"/>
  <c r="B144" i="2"/>
  <c r="N144" i="2" l="1"/>
  <c r="I144" i="2"/>
  <c r="D144" i="2"/>
  <c r="M142" i="2"/>
  <c r="J143" i="2"/>
  <c r="L142" i="2"/>
  <c r="K142" i="2"/>
  <c r="C144" i="2"/>
  <c r="F142" i="2"/>
  <c r="G142" i="2"/>
  <c r="E143" i="2"/>
  <c r="H143" i="2" s="1"/>
  <c r="B145" i="2"/>
  <c r="N145" i="2" l="1"/>
  <c r="I145" i="2"/>
  <c r="D145" i="2"/>
  <c r="M143" i="2"/>
  <c r="J144" i="2"/>
  <c r="K143" i="2"/>
  <c r="L143" i="2"/>
  <c r="C145" i="2"/>
  <c r="G143" i="2"/>
  <c r="F143" i="2"/>
  <c r="E144" i="2"/>
  <c r="H144" i="2" s="1"/>
  <c r="B146" i="2"/>
  <c r="N146" i="2" l="1"/>
  <c r="I146" i="2"/>
  <c r="D146" i="2"/>
  <c r="M144" i="2"/>
  <c r="J145" i="2"/>
  <c r="L144" i="2"/>
  <c r="K144" i="2"/>
  <c r="C146" i="2"/>
  <c r="F144" i="2"/>
  <c r="G144" i="2"/>
  <c r="E145" i="2"/>
  <c r="H145" i="2" s="1"/>
  <c r="B147" i="2"/>
  <c r="N147" i="2" l="1"/>
  <c r="I147" i="2"/>
  <c r="D147" i="2"/>
  <c r="M145" i="2"/>
  <c r="J146" i="2"/>
  <c r="L145" i="2"/>
  <c r="K145" i="2"/>
  <c r="C147" i="2"/>
  <c r="F145" i="2"/>
  <c r="G145" i="2"/>
  <c r="E146" i="2"/>
  <c r="H146" i="2" s="1"/>
  <c r="B148" i="2"/>
  <c r="N148" i="2" l="1"/>
  <c r="I148" i="2"/>
  <c r="D148" i="2"/>
  <c r="M146" i="2"/>
  <c r="J147" i="2"/>
  <c r="K146" i="2"/>
  <c r="L146" i="2"/>
  <c r="E147" i="2"/>
  <c r="H147" i="2" s="1"/>
  <c r="C148" i="2"/>
  <c r="F146" i="2"/>
  <c r="G146" i="2"/>
  <c r="B149" i="2"/>
  <c r="N149" i="2" l="1"/>
  <c r="I149" i="2"/>
  <c r="D149" i="2"/>
  <c r="M147" i="2"/>
  <c r="J148" i="2"/>
  <c r="L147" i="2"/>
  <c r="K147" i="2"/>
  <c r="F147" i="2"/>
  <c r="G147" i="2"/>
  <c r="E148" i="2"/>
  <c r="H148" i="2" s="1"/>
  <c r="C149" i="2"/>
  <c r="B150" i="2"/>
  <c r="N150" i="2" l="1"/>
  <c r="I150" i="2"/>
  <c r="D150" i="2"/>
  <c r="M148" i="2"/>
  <c r="J149" i="2"/>
  <c r="L148" i="2"/>
  <c r="K148" i="2"/>
  <c r="F148" i="2"/>
  <c r="G148" i="2"/>
  <c r="C150" i="2"/>
  <c r="E149" i="2"/>
  <c r="H149" i="2" s="1"/>
  <c r="B151" i="2"/>
  <c r="N151" i="2" l="1"/>
  <c r="I151" i="2"/>
  <c r="D151" i="2"/>
  <c r="M149" i="2"/>
  <c r="J150" i="2"/>
  <c r="L149" i="2"/>
  <c r="K149" i="2"/>
  <c r="F149" i="2"/>
  <c r="C151" i="2"/>
  <c r="G149" i="2"/>
  <c r="E150" i="2"/>
  <c r="H150" i="2" s="1"/>
  <c r="B152" i="2"/>
  <c r="C152" i="2" l="1"/>
  <c r="N152" i="2"/>
  <c r="I152" i="2"/>
  <c r="D152" i="2"/>
  <c r="M150" i="2"/>
  <c r="J151" i="2"/>
  <c r="K150" i="2"/>
  <c r="L150" i="2"/>
  <c r="G150" i="2"/>
  <c r="F150" i="2"/>
  <c r="E151" i="2"/>
  <c r="H151" i="2" s="1"/>
  <c r="B153" i="2"/>
  <c r="C153" i="2" l="1"/>
  <c r="N153" i="2"/>
  <c r="I153" i="2"/>
  <c r="D153" i="2"/>
  <c r="J153" i="2" s="1"/>
  <c r="M151" i="2"/>
  <c r="E152" i="2"/>
  <c r="H152" i="2" s="1"/>
  <c r="J152" i="2"/>
  <c r="L151" i="2"/>
  <c r="K151" i="2"/>
  <c r="F151" i="2"/>
  <c r="G151" i="2"/>
  <c r="B154" i="2"/>
  <c r="C154" i="2" l="1"/>
  <c r="N154" i="2"/>
  <c r="I154" i="2"/>
  <c r="D154" i="2"/>
  <c r="J154" i="2" s="1"/>
  <c r="M152" i="2"/>
  <c r="M153" i="2" s="1"/>
  <c r="G152" i="2"/>
  <c r="F152" i="2"/>
  <c r="L152" i="2"/>
  <c r="L153" i="2" s="1"/>
  <c r="K152" i="2"/>
  <c r="K153" i="2" s="1"/>
  <c r="E153" i="2"/>
  <c r="H153" i="2" s="1"/>
  <c r="B155" i="2"/>
  <c r="N155" i="2" l="1"/>
  <c r="I155" i="2"/>
  <c r="D155" i="2"/>
  <c r="M154" i="2"/>
  <c r="K154" i="2"/>
  <c r="L154" i="2"/>
  <c r="C155" i="2"/>
  <c r="F153" i="2"/>
  <c r="G153" i="2"/>
  <c r="E154" i="2"/>
  <c r="H154" i="2" s="1"/>
  <c r="B156" i="2"/>
  <c r="N156" i="2" l="1"/>
  <c r="I156" i="2"/>
  <c r="D156" i="2"/>
  <c r="J155" i="2"/>
  <c r="M155" i="2" s="1"/>
  <c r="C156" i="2"/>
  <c r="G154" i="2"/>
  <c r="F154" i="2"/>
  <c r="E155" i="2"/>
  <c r="H155" i="2" s="1"/>
  <c r="B157" i="2"/>
  <c r="N157" i="2" l="1"/>
  <c r="I157" i="2"/>
  <c r="D157" i="2"/>
  <c r="J156" i="2"/>
  <c r="M156" i="2" s="1"/>
  <c r="K155" i="2"/>
  <c r="L155" i="2"/>
  <c r="C157" i="2"/>
  <c r="F155" i="2"/>
  <c r="G155" i="2"/>
  <c r="E156" i="2"/>
  <c r="H156" i="2" s="1"/>
  <c r="B158" i="2"/>
  <c r="N158" i="2" l="1"/>
  <c r="I158" i="2"/>
  <c r="D158" i="2"/>
  <c r="J157" i="2"/>
  <c r="M157" i="2" s="1"/>
  <c r="K156" i="2"/>
  <c r="L156" i="2"/>
  <c r="E157" i="2"/>
  <c r="H157" i="2" s="1"/>
  <c r="C158" i="2"/>
  <c r="G156" i="2"/>
  <c r="F156" i="2"/>
  <c r="B159" i="2"/>
  <c r="C159" i="2"/>
  <c r="N159" i="2" l="1"/>
  <c r="I159" i="2"/>
  <c r="D159" i="2"/>
  <c r="J158" i="2"/>
  <c r="M158" i="2" s="1"/>
  <c r="F157" i="2"/>
  <c r="L157" i="2"/>
  <c r="K157" i="2"/>
  <c r="G157" i="2"/>
  <c r="E158" i="2"/>
  <c r="H158" i="2" s="1"/>
  <c r="B160" i="2"/>
  <c r="J159" i="2"/>
  <c r="C160" i="2" l="1"/>
  <c r="N160" i="2"/>
  <c r="I160" i="2"/>
  <c r="D160" i="2"/>
  <c r="M159" i="2"/>
  <c r="K158" i="2"/>
  <c r="K159" i="2" s="1"/>
  <c r="L158" i="2"/>
  <c r="L159" i="2" s="1"/>
  <c r="F158" i="2"/>
  <c r="G158" i="2"/>
  <c r="E159" i="2"/>
  <c r="H159" i="2" s="1"/>
  <c r="B161" i="2"/>
  <c r="N161" i="2" l="1"/>
  <c r="I161" i="2"/>
  <c r="D161" i="2"/>
  <c r="J160" i="2"/>
  <c r="M160" i="2" s="1"/>
  <c r="C161" i="2"/>
  <c r="F159" i="2"/>
  <c r="G159" i="2"/>
  <c r="E160" i="2"/>
  <c r="H160" i="2" s="1"/>
  <c r="B162" i="2"/>
  <c r="N162" i="2" l="1"/>
  <c r="I162" i="2"/>
  <c r="D162" i="2"/>
  <c r="K160" i="2"/>
  <c r="L160" i="2"/>
  <c r="J161" i="2"/>
  <c r="M161" i="2" s="1"/>
  <c r="C162" i="2"/>
  <c r="G160" i="2"/>
  <c r="F160" i="2"/>
  <c r="E161" i="2"/>
  <c r="H161" i="2" s="1"/>
  <c r="B163" i="2"/>
  <c r="N163" i="2" l="1"/>
  <c r="I163" i="2"/>
  <c r="D163" i="2"/>
  <c r="J162" i="2"/>
  <c r="M162" i="2" s="1"/>
  <c r="K161" i="2"/>
  <c r="L161" i="2"/>
  <c r="C163" i="2"/>
  <c r="F161" i="2"/>
  <c r="G161" i="2"/>
  <c r="E162" i="2"/>
  <c r="H162" i="2" s="1"/>
  <c r="B164" i="2"/>
  <c r="N164" i="2" l="1"/>
  <c r="I164" i="2"/>
  <c r="D164" i="2"/>
  <c r="J163" i="2"/>
  <c r="M163" i="2" s="1"/>
  <c r="L162" i="2"/>
  <c r="K162" i="2"/>
  <c r="E163" i="2"/>
  <c r="H163" i="2" s="1"/>
  <c r="C164" i="2"/>
  <c r="F162" i="2"/>
  <c r="G162" i="2"/>
  <c r="B165" i="2"/>
  <c r="C165" i="2" l="1"/>
  <c r="N165" i="2"/>
  <c r="I165" i="2"/>
  <c r="D165" i="2"/>
  <c r="J165" i="2" s="1"/>
  <c r="J164" i="2"/>
  <c r="M164" i="2" s="1"/>
  <c r="G163" i="2"/>
  <c r="F163" i="2"/>
  <c r="K163" i="2"/>
  <c r="L163" i="2"/>
  <c r="E164" i="2"/>
  <c r="H164" i="2" s="1"/>
  <c r="B166" i="2"/>
  <c r="N166" i="2" l="1"/>
  <c r="I166" i="2"/>
  <c r="D166" i="2"/>
  <c r="M165" i="2"/>
  <c r="L164" i="2"/>
  <c r="L165" i="2" s="1"/>
  <c r="K164" i="2"/>
  <c r="K165" i="2" s="1"/>
  <c r="C166" i="2"/>
  <c r="F164" i="2"/>
  <c r="G164" i="2"/>
  <c r="E165" i="2"/>
  <c r="H165" i="2" s="1"/>
  <c r="B167" i="2"/>
  <c r="N167" i="2" l="1"/>
  <c r="I167" i="2"/>
  <c r="D167" i="2"/>
  <c r="J166" i="2"/>
  <c r="M166" i="2" s="1"/>
  <c r="F165" i="2"/>
  <c r="E166" i="2"/>
  <c r="H166" i="2" s="1"/>
  <c r="C167" i="2"/>
  <c r="G165" i="2"/>
  <c r="B168" i="2"/>
  <c r="N168" i="2" l="1"/>
  <c r="I168" i="2"/>
  <c r="D168" i="2"/>
  <c r="J167" i="2"/>
  <c r="M167" i="2" s="1"/>
  <c r="K166" i="2"/>
  <c r="L166" i="2"/>
  <c r="G166" i="2"/>
  <c r="F166" i="2"/>
  <c r="C168" i="2"/>
  <c r="E167" i="2"/>
  <c r="H167" i="2" s="1"/>
  <c r="B169" i="2"/>
  <c r="N169" i="2" l="1"/>
  <c r="I169" i="2"/>
  <c r="D169" i="2"/>
  <c r="J168" i="2"/>
  <c r="M168" i="2" s="1"/>
  <c r="K167" i="2"/>
  <c r="L167" i="2"/>
  <c r="F167" i="2"/>
  <c r="C169" i="2"/>
  <c r="G167" i="2"/>
  <c r="E168" i="2"/>
  <c r="H168" i="2" s="1"/>
  <c r="B170" i="2"/>
  <c r="N170" i="2" l="1"/>
  <c r="I170" i="2"/>
  <c r="D170" i="2"/>
  <c r="J169" i="2"/>
  <c r="M169" i="2" s="1"/>
  <c r="L168" i="2"/>
  <c r="K168" i="2"/>
  <c r="C170" i="2"/>
  <c r="G168" i="2"/>
  <c r="F168" i="2"/>
  <c r="E169" i="2"/>
  <c r="H169" i="2" s="1"/>
  <c r="B171" i="2"/>
  <c r="N171" i="2" l="1"/>
  <c r="I171" i="2"/>
  <c r="D171" i="2"/>
  <c r="J170" i="2"/>
  <c r="M170" i="2" s="1"/>
  <c r="K169" i="2"/>
  <c r="L169" i="2"/>
  <c r="C171" i="2"/>
  <c r="F169" i="2"/>
  <c r="G169" i="2"/>
  <c r="E170" i="2"/>
  <c r="H170" i="2" s="1"/>
  <c r="B172" i="2"/>
  <c r="N172" i="2" l="1"/>
  <c r="I172" i="2"/>
  <c r="D172" i="2"/>
  <c r="J171" i="2"/>
  <c r="L170" i="2"/>
  <c r="K170" i="2"/>
  <c r="C172" i="2"/>
  <c r="F170" i="2"/>
  <c r="G170" i="2"/>
  <c r="E171" i="2"/>
  <c r="H171" i="2" s="1"/>
  <c r="B173" i="2"/>
  <c r="N173" i="2" l="1"/>
  <c r="I173" i="2"/>
  <c r="D173" i="2"/>
  <c r="J172" i="2"/>
  <c r="M171" i="2"/>
  <c r="K171" i="2"/>
  <c r="L171" i="2"/>
  <c r="E172" i="2"/>
  <c r="H172" i="2" s="1"/>
  <c r="C173" i="2"/>
  <c r="F171" i="2"/>
  <c r="G171" i="2"/>
  <c r="B174" i="2"/>
  <c r="N174" i="2" l="1"/>
  <c r="I174" i="2"/>
  <c r="D174" i="2"/>
  <c r="J173" i="2"/>
  <c r="M172" i="2"/>
  <c r="L172" i="2"/>
  <c r="K172" i="2"/>
  <c r="G172" i="2"/>
  <c r="F172" i="2"/>
  <c r="C174" i="2"/>
  <c r="E173" i="2"/>
  <c r="H173" i="2" s="1"/>
  <c r="B175" i="2"/>
  <c r="N175" i="2" l="1"/>
  <c r="I175" i="2"/>
  <c r="D175" i="2"/>
  <c r="M173" i="2"/>
  <c r="J174" i="2"/>
  <c r="K173" i="2"/>
  <c r="L173" i="2"/>
  <c r="F173" i="2"/>
  <c r="C175" i="2"/>
  <c r="E174" i="2"/>
  <c r="H174" i="2" s="1"/>
  <c r="G173" i="2"/>
  <c r="B176" i="2"/>
  <c r="N176" i="2" l="1"/>
  <c r="I176" i="2"/>
  <c r="D176" i="2"/>
  <c r="M174" i="2"/>
  <c r="J175" i="2"/>
  <c r="L174" i="2"/>
  <c r="E175" i="2"/>
  <c r="H175" i="2" s="1"/>
  <c r="K174" i="2"/>
  <c r="C176" i="2"/>
  <c r="F174" i="2"/>
  <c r="G174" i="2"/>
  <c r="B177" i="2"/>
  <c r="N177" i="2" l="1"/>
  <c r="I177" i="2"/>
  <c r="D177" i="2"/>
  <c r="M175" i="2"/>
  <c r="J176" i="2"/>
  <c r="F175" i="2"/>
  <c r="G175" i="2"/>
  <c r="K175" i="2"/>
  <c r="L175" i="2"/>
  <c r="C177" i="2"/>
  <c r="E176" i="2"/>
  <c r="H176" i="2" s="1"/>
  <c r="B178" i="2"/>
  <c r="N178" i="2" l="1"/>
  <c r="I178" i="2"/>
  <c r="D178" i="2"/>
  <c r="M176" i="2"/>
  <c r="J177" i="2"/>
  <c r="L176" i="2"/>
  <c r="K176" i="2"/>
  <c r="C178" i="2"/>
  <c r="F176" i="2"/>
  <c r="E177" i="2"/>
  <c r="H177" i="2" s="1"/>
  <c r="G176" i="2"/>
  <c r="B179" i="2"/>
  <c r="N179" i="2" l="1"/>
  <c r="I179" i="2"/>
  <c r="D179" i="2"/>
  <c r="M177" i="2"/>
  <c r="J178" i="2"/>
  <c r="K177" i="2"/>
  <c r="L177" i="2"/>
  <c r="F177" i="2"/>
  <c r="E178" i="2"/>
  <c r="H178" i="2" s="1"/>
  <c r="C179" i="2"/>
  <c r="G177" i="2"/>
  <c r="B180" i="2"/>
  <c r="N180" i="2" l="1"/>
  <c r="I180" i="2"/>
  <c r="D180" i="2"/>
  <c r="M178" i="2"/>
  <c r="J179" i="2"/>
  <c r="K178" i="2"/>
  <c r="L178" i="2"/>
  <c r="F178" i="2"/>
  <c r="G178" i="2"/>
  <c r="C180" i="2"/>
  <c r="E179" i="2"/>
  <c r="H179" i="2" s="1"/>
  <c r="B181" i="2"/>
  <c r="N181" i="2" l="1"/>
  <c r="I181" i="2"/>
  <c r="D181" i="2"/>
  <c r="M179" i="2"/>
  <c r="J180" i="2"/>
  <c r="K179" i="2"/>
  <c r="L179" i="2"/>
  <c r="F179" i="2"/>
  <c r="C181" i="2"/>
  <c r="G179" i="2"/>
  <c r="E180" i="2"/>
  <c r="H180" i="2" s="1"/>
  <c r="B182" i="2"/>
  <c r="N182" i="2" l="1"/>
  <c r="I182" i="2"/>
  <c r="D182" i="2"/>
  <c r="M180" i="2"/>
  <c r="J181" i="2"/>
  <c r="L180" i="2"/>
  <c r="K180" i="2"/>
  <c r="C182" i="2"/>
  <c r="G180" i="2"/>
  <c r="F180" i="2"/>
  <c r="E181" i="2"/>
  <c r="H181" i="2" s="1"/>
  <c r="B183" i="2"/>
  <c r="N183" i="2" l="1"/>
  <c r="I183" i="2"/>
  <c r="D183" i="2"/>
  <c r="M181" i="2"/>
  <c r="J182" i="2"/>
  <c r="K181" i="2"/>
  <c r="L181" i="2"/>
  <c r="C183" i="2"/>
  <c r="F181" i="2"/>
  <c r="G181" i="2"/>
  <c r="E182" i="2"/>
  <c r="H182" i="2" s="1"/>
  <c r="B184" i="2"/>
  <c r="N184" i="2" l="1"/>
  <c r="I184" i="2"/>
  <c r="D184" i="2"/>
  <c r="M182" i="2"/>
  <c r="J183" i="2"/>
  <c r="L182" i="2"/>
  <c r="K182" i="2"/>
  <c r="C184" i="2"/>
  <c r="G182" i="2"/>
  <c r="F182" i="2"/>
  <c r="E183" i="2"/>
  <c r="H183" i="2" s="1"/>
  <c r="B185" i="2"/>
  <c r="N185" i="2" l="1"/>
  <c r="I185" i="2"/>
  <c r="D185" i="2"/>
  <c r="M183" i="2"/>
  <c r="J184" i="2"/>
  <c r="L183" i="2"/>
  <c r="K183" i="2"/>
  <c r="C185" i="2"/>
  <c r="F183" i="2"/>
  <c r="G183" i="2"/>
  <c r="E184" i="2"/>
  <c r="H184" i="2" s="1"/>
  <c r="B186" i="2"/>
  <c r="N186" i="2" l="1"/>
  <c r="I186" i="2"/>
  <c r="D186" i="2"/>
  <c r="M184" i="2"/>
  <c r="J185" i="2"/>
  <c r="K184" i="2"/>
  <c r="L184" i="2"/>
  <c r="C186" i="2"/>
  <c r="G184" i="2"/>
  <c r="F184" i="2"/>
  <c r="E185" i="2"/>
  <c r="H185" i="2" s="1"/>
  <c r="B187" i="2"/>
  <c r="N187" i="2" l="1"/>
  <c r="I187" i="2"/>
  <c r="D187" i="2"/>
  <c r="M185" i="2"/>
  <c r="J186" i="2"/>
  <c r="L185" i="2"/>
  <c r="K185" i="2"/>
  <c r="C187" i="2"/>
  <c r="F185" i="2"/>
  <c r="G185" i="2"/>
  <c r="E186" i="2"/>
  <c r="H186" i="2" s="1"/>
  <c r="B188" i="2"/>
  <c r="N188" i="2" l="1"/>
  <c r="I188" i="2"/>
  <c r="D188" i="2"/>
  <c r="M186" i="2"/>
  <c r="J187" i="2"/>
  <c r="L186" i="2"/>
  <c r="K186" i="2"/>
  <c r="C188" i="2"/>
  <c r="G186" i="2"/>
  <c r="F186" i="2"/>
  <c r="E187" i="2"/>
  <c r="H187" i="2" s="1"/>
  <c r="B189" i="2"/>
  <c r="N189" i="2" l="1"/>
  <c r="I189" i="2"/>
  <c r="D189" i="2"/>
  <c r="M187" i="2"/>
  <c r="J188" i="2"/>
  <c r="K187" i="2"/>
  <c r="L187" i="2"/>
  <c r="C189" i="2"/>
  <c r="F187" i="2"/>
  <c r="G187" i="2"/>
  <c r="E188" i="2"/>
  <c r="H188" i="2" s="1"/>
  <c r="B190" i="2"/>
  <c r="N190" i="2" l="1"/>
  <c r="I190" i="2"/>
  <c r="D190" i="2"/>
  <c r="M188" i="2"/>
  <c r="J189" i="2"/>
  <c r="K188" i="2"/>
  <c r="L188" i="2"/>
  <c r="C190" i="2"/>
  <c r="G188" i="2"/>
  <c r="F188" i="2"/>
  <c r="E189" i="2"/>
  <c r="H189" i="2" s="1"/>
  <c r="B191" i="2"/>
  <c r="N191" i="2" l="1"/>
  <c r="I191" i="2"/>
  <c r="D191" i="2"/>
  <c r="M189" i="2"/>
  <c r="J190" i="2"/>
  <c r="L189" i="2"/>
  <c r="K189" i="2"/>
  <c r="C191" i="2"/>
  <c r="F189" i="2"/>
  <c r="G189" i="2"/>
  <c r="E190" i="2"/>
  <c r="H190" i="2" s="1"/>
  <c r="B192" i="2"/>
  <c r="N192" i="2" l="1"/>
  <c r="I192" i="2"/>
  <c r="D192" i="2"/>
  <c r="M190" i="2"/>
  <c r="J191" i="2"/>
  <c r="K190" i="2"/>
  <c r="L190" i="2"/>
  <c r="C192" i="2"/>
  <c r="G190" i="2"/>
  <c r="E191" i="2"/>
  <c r="H191" i="2" s="1"/>
  <c r="F190" i="2"/>
  <c r="B193" i="2"/>
  <c r="N193" i="2" l="1"/>
  <c r="I193" i="2"/>
  <c r="D193" i="2"/>
  <c r="J192" i="2"/>
  <c r="M191" i="2"/>
  <c r="L191" i="2"/>
  <c r="K191" i="2"/>
  <c r="C193" i="2"/>
  <c r="F191" i="2"/>
  <c r="G191" i="2"/>
  <c r="E192" i="2"/>
  <c r="H192" i="2" s="1"/>
  <c r="B194" i="2"/>
  <c r="N194" i="2" l="1"/>
  <c r="I194" i="2"/>
  <c r="D194" i="2"/>
  <c r="J193" i="2"/>
  <c r="M192" i="2"/>
  <c r="E193" i="2"/>
  <c r="H193" i="2" s="1"/>
  <c r="K192" i="2"/>
  <c r="L192" i="2"/>
  <c r="C194" i="2"/>
  <c r="F192" i="2"/>
  <c r="G192" i="2"/>
  <c r="B195" i="2"/>
  <c r="N195" i="2" l="1"/>
  <c r="I195" i="2"/>
  <c r="D195" i="2"/>
  <c r="J194" i="2"/>
  <c r="M193" i="2"/>
  <c r="G193" i="2"/>
  <c r="F193" i="2"/>
  <c r="K193" i="2"/>
  <c r="L193" i="2"/>
  <c r="C195" i="2"/>
  <c r="E194" i="2"/>
  <c r="H194" i="2" s="1"/>
  <c r="B196" i="2"/>
  <c r="N196" i="2" l="1"/>
  <c r="I196" i="2"/>
  <c r="D196" i="2"/>
  <c r="M194" i="2"/>
  <c r="J195" i="2"/>
  <c r="L194" i="2"/>
  <c r="K194" i="2"/>
  <c r="F194" i="2"/>
  <c r="C196" i="2"/>
  <c r="G194" i="2"/>
  <c r="E195" i="2"/>
  <c r="H195" i="2" s="1"/>
  <c r="B197" i="2"/>
  <c r="N197" i="2" l="1"/>
  <c r="I197" i="2"/>
  <c r="D197" i="2"/>
  <c r="M195" i="2"/>
  <c r="J196" i="2"/>
  <c r="L195" i="2"/>
  <c r="K195" i="2"/>
  <c r="F195" i="2"/>
  <c r="C197" i="2"/>
  <c r="E196" i="2"/>
  <c r="H196" i="2" s="1"/>
  <c r="G195" i="2"/>
  <c r="B198" i="2"/>
  <c r="N198" i="2" l="1"/>
  <c r="I198" i="2"/>
  <c r="D198" i="2"/>
  <c r="M196" i="2"/>
  <c r="J197" i="2"/>
  <c r="K196" i="2"/>
  <c r="L196" i="2"/>
  <c r="E197" i="2"/>
  <c r="H197" i="2" s="1"/>
  <c r="F196" i="2"/>
  <c r="G196" i="2"/>
  <c r="C198" i="2"/>
  <c r="B199" i="2"/>
  <c r="N199" i="2" l="1"/>
  <c r="I199" i="2"/>
  <c r="D199" i="2"/>
  <c r="M197" i="2"/>
  <c r="J198" i="2"/>
  <c r="K197" i="2"/>
  <c r="L197" i="2"/>
  <c r="G197" i="2"/>
  <c r="F197" i="2"/>
  <c r="C199" i="2"/>
  <c r="E198" i="2"/>
  <c r="H198" i="2" s="1"/>
  <c r="B200" i="2"/>
  <c r="N200" i="2" l="1"/>
  <c r="I200" i="2"/>
  <c r="D200" i="2"/>
  <c r="M198" i="2"/>
  <c r="J199" i="2"/>
  <c r="L198" i="2"/>
  <c r="K198" i="2"/>
  <c r="E199" i="2"/>
  <c r="H199" i="2" s="1"/>
  <c r="F198" i="2"/>
  <c r="C200" i="2"/>
  <c r="G198" i="2"/>
  <c r="B201" i="2"/>
  <c r="N201" i="2" l="1"/>
  <c r="I201" i="2"/>
  <c r="D201" i="2"/>
  <c r="M199" i="2"/>
  <c r="J200" i="2"/>
  <c r="K199" i="2"/>
  <c r="L199" i="2"/>
  <c r="G199" i="2"/>
  <c r="F199" i="2"/>
  <c r="C201" i="2"/>
  <c r="E200" i="2"/>
  <c r="H200" i="2" s="1"/>
  <c r="B202" i="2"/>
  <c r="N202" i="2" l="1"/>
  <c r="I202" i="2"/>
  <c r="D202" i="2"/>
  <c r="M200" i="2"/>
  <c r="J201" i="2"/>
  <c r="L200" i="2"/>
  <c r="K200" i="2"/>
  <c r="C202" i="2"/>
  <c r="F200" i="2"/>
  <c r="G200" i="2"/>
  <c r="E201" i="2"/>
  <c r="H201" i="2" s="1"/>
  <c r="B203" i="2"/>
  <c r="N203" i="2" l="1"/>
  <c r="I203" i="2"/>
  <c r="D203" i="2"/>
  <c r="M201" i="2"/>
  <c r="J202" i="2"/>
  <c r="K201" i="2"/>
  <c r="L201" i="2"/>
  <c r="E202" i="2"/>
  <c r="H202" i="2" s="1"/>
  <c r="C203" i="2"/>
  <c r="G201" i="2"/>
  <c r="F201" i="2"/>
  <c r="B204" i="2"/>
  <c r="N204" i="2" l="1"/>
  <c r="I204" i="2"/>
  <c r="D204" i="2"/>
  <c r="M202" i="2"/>
  <c r="J203" i="2"/>
  <c r="L202" i="2"/>
  <c r="K202" i="2"/>
  <c r="F202" i="2"/>
  <c r="G202" i="2"/>
  <c r="C204" i="2"/>
  <c r="E203" i="2"/>
  <c r="H203" i="2" s="1"/>
  <c r="B205" i="2"/>
  <c r="N205" i="2" l="1"/>
  <c r="I205" i="2"/>
  <c r="D205" i="2"/>
  <c r="M203" i="2"/>
  <c r="J204" i="2"/>
  <c r="K203" i="2"/>
  <c r="L203" i="2"/>
  <c r="C205" i="2"/>
  <c r="F203" i="2"/>
  <c r="E204" i="2"/>
  <c r="H204" i="2" s="1"/>
  <c r="G203" i="2"/>
  <c r="B206" i="2"/>
  <c r="N206" i="2" l="1"/>
  <c r="I206" i="2"/>
  <c r="D206" i="2"/>
  <c r="M204" i="2"/>
  <c r="J205" i="2"/>
  <c r="L204" i="2"/>
  <c r="K204" i="2"/>
  <c r="C206" i="2"/>
  <c r="E205" i="2"/>
  <c r="H205" i="2" s="1"/>
  <c r="G204" i="2"/>
  <c r="F204" i="2"/>
  <c r="B207" i="2"/>
  <c r="N207" i="2" l="1"/>
  <c r="I207" i="2"/>
  <c r="D207" i="2"/>
  <c r="M205" i="2"/>
  <c r="J206" i="2"/>
  <c r="L205" i="2"/>
  <c r="K205" i="2"/>
  <c r="E206" i="2"/>
  <c r="H206" i="2" s="1"/>
  <c r="C207" i="2"/>
  <c r="F205" i="2"/>
  <c r="G205" i="2"/>
  <c r="B208" i="2"/>
  <c r="N208" i="2" l="1"/>
  <c r="I208" i="2"/>
  <c r="D208" i="2"/>
  <c r="M206" i="2"/>
  <c r="J207" i="2"/>
  <c r="L206" i="2"/>
  <c r="K206" i="2"/>
  <c r="G206" i="2"/>
  <c r="F206" i="2"/>
  <c r="C208" i="2"/>
  <c r="E207" i="2"/>
  <c r="H207" i="2" s="1"/>
  <c r="B209" i="2"/>
  <c r="N209" i="2" l="1"/>
  <c r="I209" i="2"/>
  <c r="D209" i="2"/>
  <c r="M207" i="2"/>
  <c r="J208" i="2"/>
  <c r="L207" i="2"/>
  <c r="K207" i="2"/>
  <c r="F207" i="2"/>
  <c r="E208" i="2"/>
  <c r="H208" i="2" s="1"/>
  <c r="C209" i="2"/>
  <c r="G207" i="2"/>
  <c r="B210" i="2"/>
  <c r="N210" i="2" l="1"/>
  <c r="I210" i="2"/>
  <c r="D210" i="2"/>
  <c r="M208" i="2"/>
  <c r="J209" i="2"/>
  <c r="L208" i="2"/>
  <c r="K208" i="2"/>
  <c r="G208" i="2"/>
  <c r="F208" i="2"/>
  <c r="C210" i="2"/>
  <c r="E209" i="2"/>
  <c r="H209" i="2" s="1"/>
  <c r="B211" i="2"/>
  <c r="N211" i="2" l="1"/>
  <c r="I211" i="2"/>
  <c r="D211" i="2"/>
  <c r="J210" i="2"/>
  <c r="L209" i="2"/>
  <c r="M209" i="2"/>
  <c r="K209" i="2"/>
  <c r="C211" i="2"/>
  <c r="F209" i="2"/>
  <c r="G209" i="2"/>
  <c r="E210" i="2"/>
  <c r="H210" i="2" s="1"/>
  <c r="B212" i="2"/>
  <c r="N212" i="2" l="1"/>
  <c r="I212" i="2"/>
  <c r="D212" i="2"/>
  <c r="J211" i="2"/>
  <c r="L210" i="2"/>
  <c r="M210" i="2"/>
  <c r="K210" i="2"/>
  <c r="E211" i="2"/>
  <c r="H211" i="2" s="1"/>
  <c r="G210" i="2"/>
  <c r="C212" i="2"/>
  <c r="F210" i="2"/>
  <c r="B213" i="2"/>
  <c r="N213" i="2" l="1"/>
  <c r="I213" i="2"/>
  <c r="D213" i="2"/>
  <c r="L211" i="2"/>
  <c r="J212" i="2"/>
  <c r="M211" i="2"/>
  <c r="K211" i="2"/>
  <c r="F211" i="2"/>
  <c r="G211" i="2"/>
  <c r="C213" i="2"/>
  <c r="E212" i="2"/>
  <c r="H212" i="2" s="1"/>
  <c r="B214" i="2"/>
  <c r="N214" i="2" l="1"/>
  <c r="I214" i="2"/>
  <c r="D214" i="2"/>
  <c r="L212" i="2"/>
  <c r="J213" i="2"/>
  <c r="K212" i="2"/>
  <c r="M212" i="2"/>
  <c r="C214" i="2"/>
  <c r="F212" i="2"/>
  <c r="G212" i="2"/>
  <c r="E213" i="2"/>
  <c r="H213" i="2" s="1"/>
  <c r="B215" i="2"/>
  <c r="N215" i="2" l="1"/>
  <c r="I215" i="2"/>
  <c r="D215" i="2"/>
  <c r="L213" i="2"/>
  <c r="J214" i="2"/>
  <c r="M213" i="2"/>
  <c r="K213" i="2"/>
  <c r="E214" i="2"/>
  <c r="H214" i="2" s="1"/>
  <c r="C215" i="2"/>
  <c r="G213" i="2"/>
  <c r="F213" i="2"/>
  <c r="B216" i="2"/>
  <c r="C216" i="2" l="1"/>
  <c r="N216" i="2"/>
  <c r="I216" i="2"/>
  <c r="D216" i="2"/>
  <c r="J216" i="2" s="1"/>
  <c r="L214" i="2"/>
  <c r="J215" i="2"/>
  <c r="M214" i="2"/>
  <c r="K214" i="2"/>
  <c r="F214" i="2"/>
  <c r="G214" i="2"/>
  <c r="E215" i="2"/>
  <c r="H215" i="2" s="1"/>
  <c r="B217" i="2"/>
  <c r="N217" i="2" l="1"/>
  <c r="I217" i="2"/>
  <c r="D217" i="2"/>
  <c r="L215" i="2"/>
  <c r="L216" i="2" s="1"/>
  <c r="M215" i="2"/>
  <c r="M216" i="2" s="1"/>
  <c r="K215" i="2"/>
  <c r="K216" i="2" s="1"/>
  <c r="F215" i="2"/>
  <c r="C217" i="2"/>
  <c r="G215" i="2"/>
  <c r="E216" i="2"/>
  <c r="H216" i="2" s="1"/>
  <c r="B218" i="2"/>
  <c r="N218" i="2" l="1"/>
  <c r="I218" i="2"/>
  <c r="D218" i="2"/>
  <c r="J217" i="2"/>
  <c r="L217" i="2" s="1"/>
  <c r="C218" i="2"/>
  <c r="G216" i="2"/>
  <c r="F216" i="2"/>
  <c r="E217" i="2"/>
  <c r="H217" i="2" s="1"/>
  <c r="B219" i="2"/>
  <c r="N219" i="2" l="1"/>
  <c r="I219" i="2"/>
  <c r="D219" i="2"/>
  <c r="J218" i="2"/>
  <c r="L218" i="2" s="1"/>
  <c r="M217" i="2"/>
  <c r="K217" i="2"/>
  <c r="C219" i="2"/>
  <c r="F217" i="2"/>
  <c r="G217" i="2"/>
  <c r="E218" i="2"/>
  <c r="H218" i="2" s="1"/>
  <c r="B220" i="2"/>
  <c r="N220" i="2" l="1"/>
  <c r="I220" i="2"/>
  <c r="D220" i="2"/>
  <c r="J219" i="2"/>
  <c r="M218" i="2"/>
  <c r="K218" i="2"/>
  <c r="C220" i="2"/>
  <c r="G218" i="2"/>
  <c r="F218" i="2"/>
  <c r="E219" i="2"/>
  <c r="H219" i="2" s="1"/>
  <c r="B221" i="2"/>
  <c r="N221" i="2" l="1"/>
  <c r="I221" i="2"/>
  <c r="D221" i="2"/>
  <c r="J220" i="2"/>
  <c r="K219" i="2"/>
  <c r="M219" i="2"/>
  <c r="L219" i="2"/>
  <c r="C221" i="2"/>
  <c r="F219" i="2"/>
  <c r="G219" i="2"/>
  <c r="E220" i="2"/>
  <c r="H220" i="2" s="1"/>
  <c r="B222" i="2"/>
  <c r="N222" i="2" l="1"/>
  <c r="I222" i="2"/>
  <c r="D222" i="2"/>
  <c r="J221" i="2"/>
  <c r="K220" i="2"/>
  <c r="M220" i="2"/>
  <c r="L220" i="2"/>
  <c r="C222" i="2"/>
  <c r="G220" i="2"/>
  <c r="E221" i="2"/>
  <c r="H221" i="2" s="1"/>
  <c r="F220" i="2"/>
  <c r="B223" i="2"/>
  <c r="N223" i="2" l="1"/>
  <c r="I223" i="2"/>
  <c r="D223" i="2"/>
  <c r="J222" i="2"/>
  <c r="K221" i="2"/>
  <c r="M221" i="2"/>
  <c r="L221" i="2"/>
  <c r="E222" i="2"/>
  <c r="H222" i="2" s="1"/>
  <c r="C223" i="2"/>
  <c r="F221" i="2"/>
  <c r="G221" i="2"/>
  <c r="B224" i="2"/>
  <c r="N224" i="2" l="1"/>
  <c r="I224" i="2"/>
  <c r="D224" i="2"/>
  <c r="J223" i="2"/>
  <c r="L222" i="2"/>
  <c r="M222" i="2"/>
  <c r="K222" i="2"/>
  <c r="G222" i="2"/>
  <c r="E223" i="2"/>
  <c r="H223" i="2" s="1"/>
  <c r="F222" i="2"/>
  <c r="C224" i="2"/>
  <c r="B225" i="2"/>
  <c r="C225" i="2" l="1"/>
  <c r="N225" i="2"/>
  <c r="I225" i="2"/>
  <c r="D225" i="2"/>
  <c r="J225" i="2" s="1"/>
  <c r="L223" i="2"/>
  <c r="J224" i="2"/>
  <c r="M223" i="2"/>
  <c r="K223" i="2"/>
  <c r="G223" i="2"/>
  <c r="F223" i="2"/>
  <c r="E224" i="2"/>
  <c r="H224" i="2" s="1"/>
  <c r="B226" i="2"/>
  <c r="N226" i="2" l="1"/>
  <c r="I226" i="2"/>
  <c r="D226" i="2"/>
  <c r="L224" i="2"/>
  <c r="M224" i="2"/>
  <c r="M225" i="2" s="1"/>
  <c r="F224" i="2"/>
  <c r="K224" i="2"/>
  <c r="K225" i="2" s="1"/>
  <c r="L225" i="2"/>
  <c r="G224" i="2"/>
  <c r="C226" i="2"/>
  <c r="E225" i="2"/>
  <c r="B227" i="2"/>
  <c r="N227" i="2" l="1"/>
  <c r="I227" i="2"/>
  <c r="D227" i="2"/>
  <c r="J226" i="2"/>
  <c r="L226" i="2" s="1"/>
  <c r="F225" i="2"/>
  <c r="H225" i="2"/>
  <c r="C227" i="2"/>
  <c r="G225" i="2"/>
  <c r="E226" i="2"/>
  <c r="B228" i="2"/>
  <c r="N228" i="2" l="1"/>
  <c r="I228" i="2"/>
  <c r="D228" i="2"/>
  <c r="J227" i="2"/>
  <c r="L227" i="2" s="1"/>
  <c r="H226" i="2"/>
  <c r="M226" i="2"/>
  <c r="K226" i="2"/>
  <c r="C228" i="2"/>
  <c r="G226" i="2"/>
  <c r="F226" i="2"/>
  <c r="E227" i="2"/>
  <c r="B229" i="2"/>
  <c r="N229" i="2" l="1"/>
  <c r="I229" i="2"/>
  <c r="D229" i="2"/>
  <c r="J228" i="2"/>
  <c r="L228" i="2" s="1"/>
  <c r="M227" i="2"/>
  <c r="H227" i="2"/>
  <c r="K227" i="2"/>
  <c r="C229" i="2"/>
  <c r="F227" i="2"/>
  <c r="G227" i="2"/>
  <c r="E228" i="2"/>
  <c r="B230" i="2"/>
  <c r="N230" i="2" l="1"/>
  <c r="I230" i="2"/>
  <c r="D230" i="2"/>
  <c r="J229" i="2"/>
  <c r="H228" i="2"/>
  <c r="M228" i="2"/>
  <c r="K228" i="2"/>
  <c r="C230" i="2"/>
  <c r="E229" i="2"/>
  <c r="G228" i="2"/>
  <c r="F228" i="2"/>
  <c r="B231" i="2"/>
  <c r="N231" i="2" l="1"/>
  <c r="I231" i="2"/>
  <c r="D231" i="2"/>
  <c r="J230" i="2"/>
  <c r="L229" i="2"/>
  <c r="M229" i="2"/>
  <c r="H229" i="2"/>
  <c r="K229" i="2"/>
  <c r="C231" i="2"/>
  <c r="F229" i="2"/>
  <c r="G229" i="2"/>
  <c r="E230" i="2"/>
  <c r="B232" i="2"/>
  <c r="N232" i="2" l="1"/>
  <c r="I232" i="2"/>
  <c r="D232" i="2"/>
  <c r="L230" i="2"/>
  <c r="J231" i="2"/>
  <c r="H230" i="2"/>
  <c r="M230" i="2"/>
  <c r="K230" i="2"/>
  <c r="E231" i="2"/>
  <c r="C232" i="2"/>
  <c r="G230" i="2"/>
  <c r="F230" i="2"/>
  <c r="B233" i="2"/>
  <c r="N233" i="2" l="1"/>
  <c r="I233" i="2"/>
  <c r="D233" i="2"/>
  <c r="L231" i="2"/>
  <c r="H231" i="2"/>
  <c r="J232" i="2"/>
  <c r="M231" i="2"/>
  <c r="K231" i="2"/>
  <c r="F231" i="2"/>
  <c r="G231" i="2"/>
  <c r="C233" i="2"/>
  <c r="E232" i="2"/>
  <c r="B234" i="2"/>
  <c r="N234" i="2" l="1"/>
  <c r="I234" i="2"/>
  <c r="D234" i="2"/>
  <c r="L232" i="2"/>
  <c r="H232" i="2"/>
  <c r="J233" i="2"/>
  <c r="M232" i="2"/>
  <c r="K232" i="2"/>
  <c r="F232" i="2"/>
  <c r="C234" i="2"/>
  <c r="G232" i="2"/>
  <c r="E233" i="2"/>
  <c r="B235" i="2"/>
  <c r="N235" i="2" l="1"/>
  <c r="I235" i="2"/>
  <c r="D235" i="2"/>
  <c r="L233" i="2"/>
  <c r="H233" i="2"/>
  <c r="J234" i="2"/>
  <c r="K233" i="2"/>
  <c r="M233" i="2"/>
  <c r="C235" i="2"/>
  <c r="G233" i="2"/>
  <c r="F233" i="2"/>
  <c r="E234" i="2"/>
  <c r="B236" i="2"/>
  <c r="N236" i="2" l="1"/>
  <c r="I236" i="2"/>
  <c r="D236" i="2"/>
  <c r="H234" i="2"/>
  <c r="L234" i="2"/>
  <c r="J235" i="2"/>
  <c r="M234" i="2"/>
  <c r="K234" i="2"/>
  <c r="G234" i="2"/>
  <c r="C236" i="2"/>
  <c r="F234" i="2"/>
  <c r="E235" i="2"/>
  <c r="H235" i="2" s="1"/>
  <c r="B237" i="2"/>
  <c r="N237" i="2" l="1"/>
  <c r="I237" i="2"/>
  <c r="D237" i="2"/>
  <c r="L235" i="2"/>
  <c r="J236" i="2"/>
  <c r="M235" i="2"/>
  <c r="K235" i="2"/>
  <c r="F235" i="2"/>
  <c r="C237" i="2"/>
  <c r="G235" i="2"/>
  <c r="E236" i="2"/>
  <c r="H236" i="2" s="1"/>
  <c r="B238" i="2"/>
  <c r="N238" i="2" l="1"/>
  <c r="I238" i="2"/>
  <c r="D238" i="2"/>
  <c r="L236" i="2"/>
  <c r="J237" i="2"/>
  <c r="M236" i="2"/>
  <c r="K236" i="2"/>
  <c r="C238" i="2"/>
  <c r="G236" i="2"/>
  <c r="F236" i="2"/>
  <c r="E237" i="2"/>
  <c r="H237" i="2" s="1"/>
  <c r="B239" i="2"/>
  <c r="N239" i="2" l="1"/>
  <c r="I239" i="2"/>
  <c r="D239" i="2"/>
  <c r="J238" i="2"/>
  <c r="M237" i="2"/>
  <c r="K237" i="2"/>
  <c r="L237" i="2"/>
  <c r="C239" i="2"/>
  <c r="F237" i="2"/>
  <c r="G237" i="2"/>
  <c r="E238" i="2"/>
  <c r="H238" i="2" s="1"/>
  <c r="B240" i="2"/>
  <c r="N240" i="2" l="1"/>
  <c r="I240" i="2"/>
  <c r="D240" i="2"/>
  <c r="J239" i="2"/>
  <c r="M238" i="2"/>
  <c r="K238" i="2"/>
  <c r="L238" i="2"/>
  <c r="C240" i="2"/>
  <c r="G238" i="2"/>
  <c r="F238" i="2"/>
  <c r="E239" i="2"/>
  <c r="H239" i="2" s="1"/>
  <c r="B241" i="2"/>
  <c r="N241" i="2" l="1"/>
  <c r="I241" i="2"/>
  <c r="D241" i="2"/>
  <c r="M239" i="2"/>
  <c r="J240" i="2"/>
  <c r="L239" i="2"/>
  <c r="K239" i="2"/>
  <c r="C241" i="2"/>
  <c r="F239" i="2"/>
  <c r="G239" i="2"/>
  <c r="E240" i="2"/>
  <c r="H240" i="2" s="1"/>
  <c r="B242" i="2"/>
  <c r="N242" i="2" l="1"/>
  <c r="I242" i="2"/>
  <c r="D242" i="2"/>
  <c r="M240" i="2"/>
  <c r="J241" i="2"/>
  <c r="L240" i="2"/>
  <c r="K240" i="2"/>
  <c r="C242" i="2"/>
  <c r="G240" i="2"/>
  <c r="F240" i="2"/>
  <c r="E241" i="2"/>
  <c r="H241" i="2" s="1"/>
  <c r="B243" i="2"/>
  <c r="N243" i="2" l="1"/>
  <c r="I243" i="2"/>
  <c r="D243" i="2"/>
  <c r="M241" i="2"/>
  <c r="J242" i="2"/>
  <c r="K241" i="2"/>
  <c r="L241" i="2"/>
  <c r="C243" i="2"/>
  <c r="F241" i="2"/>
  <c r="E242" i="2"/>
  <c r="H242" i="2" s="1"/>
  <c r="G241" i="2"/>
  <c r="B244" i="2"/>
  <c r="N244" i="2" l="1"/>
  <c r="I244" i="2"/>
  <c r="D244" i="2"/>
  <c r="M242" i="2"/>
  <c r="J243" i="2"/>
  <c r="L242" i="2"/>
  <c r="K242" i="2"/>
  <c r="C244" i="2"/>
  <c r="E243" i="2"/>
  <c r="H243" i="2" s="1"/>
  <c r="F242" i="2"/>
  <c r="G242" i="2"/>
  <c r="B245" i="2"/>
  <c r="N245" i="2" l="1"/>
  <c r="I245" i="2"/>
  <c r="D245" i="2"/>
  <c r="M243" i="2"/>
  <c r="J244" i="2"/>
  <c r="K243" i="2"/>
  <c r="L243" i="2"/>
  <c r="F243" i="2"/>
  <c r="C245" i="2"/>
  <c r="G243" i="2"/>
  <c r="E244" i="2"/>
  <c r="H244" i="2" s="1"/>
  <c r="B246" i="2"/>
  <c r="N246" i="2" l="1"/>
  <c r="I246" i="2"/>
  <c r="D246" i="2"/>
  <c r="M244" i="2"/>
  <c r="J245" i="2"/>
  <c r="L244" i="2"/>
  <c r="K244" i="2"/>
  <c r="C246" i="2"/>
  <c r="F244" i="2"/>
  <c r="E245" i="2"/>
  <c r="H245" i="2" s="1"/>
  <c r="G244" i="2"/>
  <c r="B247" i="2"/>
  <c r="N247" i="2" l="1"/>
  <c r="I247" i="2"/>
  <c r="D247" i="2"/>
  <c r="M245" i="2"/>
  <c r="J246" i="2"/>
  <c r="L245" i="2"/>
  <c r="K245" i="2"/>
  <c r="G245" i="2"/>
  <c r="C247" i="2"/>
  <c r="F245" i="2"/>
  <c r="E246" i="2"/>
  <c r="H246" i="2" s="1"/>
  <c r="B248" i="2"/>
  <c r="N248" i="2" l="1"/>
  <c r="I248" i="2"/>
  <c r="D248" i="2"/>
  <c r="M246" i="2"/>
  <c r="J247" i="2"/>
  <c r="K246" i="2"/>
  <c r="L246" i="2"/>
  <c r="C248" i="2"/>
  <c r="F246" i="2"/>
  <c r="E247" i="2"/>
  <c r="H247" i="2" s="1"/>
  <c r="G246" i="2"/>
  <c r="B249" i="2"/>
  <c r="N249" i="2" l="1"/>
  <c r="I249" i="2"/>
  <c r="D249" i="2"/>
  <c r="M247" i="2"/>
  <c r="J248" i="2"/>
  <c r="K247" i="2"/>
  <c r="L247" i="2"/>
  <c r="E248" i="2"/>
  <c r="H248" i="2" s="1"/>
  <c r="C249" i="2"/>
  <c r="F247" i="2"/>
  <c r="G247" i="2"/>
  <c r="B250" i="2"/>
  <c r="N250" i="2" l="1"/>
  <c r="I250" i="2"/>
  <c r="D250" i="2"/>
  <c r="M248" i="2"/>
  <c r="J249" i="2"/>
  <c r="L248" i="2"/>
  <c r="K248" i="2"/>
  <c r="G248" i="2"/>
  <c r="F248" i="2"/>
  <c r="C250" i="2"/>
  <c r="E249" i="2"/>
  <c r="H249" i="2" s="1"/>
  <c r="B251" i="2"/>
  <c r="N251" i="2" l="1"/>
  <c r="I251" i="2"/>
  <c r="D251" i="2"/>
  <c r="M249" i="2"/>
  <c r="J250" i="2"/>
  <c r="K249" i="2"/>
  <c r="L249" i="2"/>
  <c r="F249" i="2"/>
  <c r="C251" i="2"/>
  <c r="E250" i="2"/>
  <c r="H250" i="2" s="1"/>
  <c r="G249" i="2"/>
  <c r="B252" i="2"/>
  <c r="N252" i="2" l="1"/>
  <c r="I252" i="2"/>
  <c r="D252" i="2"/>
  <c r="M250" i="2"/>
  <c r="J251" i="2"/>
  <c r="L250" i="2"/>
  <c r="K250" i="2"/>
  <c r="G250" i="2"/>
  <c r="C252" i="2"/>
  <c r="F250" i="2"/>
  <c r="E251" i="2"/>
  <c r="H251" i="2" s="1"/>
  <c r="B253" i="2"/>
  <c r="C253" i="2" l="1"/>
  <c r="N253" i="2"/>
  <c r="I253" i="2"/>
  <c r="D253" i="2"/>
  <c r="J253" i="2" s="1"/>
  <c r="M251" i="2"/>
  <c r="J252" i="2"/>
  <c r="K251" i="2"/>
  <c r="L251" i="2"/>
  <c r="F251" i="2"/>
  <c r="E252" i="2"/>
  <c r="H252" i="2" s="1"/>
  <c r="G251" i="2"/>
  <c r="B254" i="2"/>
  <c r="C254" i="2"/>
  <c r="N254" i="2" l="1"/>
  <c r="I254" i="2"/>
  <c r="D254" i="2"/>
  <c r="J254" i="2" s="1"/>
  <c r="M252" i="2"/>
  <c r="M253" i="2" s="1"/>
  <c r="L252" i="2"/>
  <c r="L253" i="2" s="1"/>
  <c r="K252" i="2"/>
  <c r="K253" i="2" s="1"/>
  <c r="E253" i="2"/>
  <c r="H253" i="2" s="1"/>
  <c r="F252" i="2"/>
  <c r="G252" i="2"/>
  <c r="B255" i="2"/>
  <c r="C255" i="2"/>
  <c r="N255" i="2" l="1"/>
  <c r="I255" i="2"/>
  <c r="D255" i="2"/>
  <c r="M254" i="2"/>
  <c r="K254" i="2"/>
  <c r="L254" i="2"/>
  <c r="F253" i="2"/>
  <c r="G253" i="2"/>
  <c r="E254" i="2"/>
  <c r="H254" i="2" s="1"/>
  <c r="B256" i="2"/>
  <c r="C256" i="2" l="1"/>
  <c r="N256" i="2"/>
  <c r="I256" i="2"/>
  <c r="D256" i="2"/>
  <c r="J256" i="2" s="1"/>
  <c r="E255" i="2"/>
  <c r="H255" i="2" s="1"/>
  <c r="J255" i="2"/>
  <c r="M255" i="2" s="1"/>
  <c r="F254" i="2"/>
  <c r="G254" i="2"/>
  <c r="B257" i="2"/>
  <c r="C257" i="2" l="1"/>
  <c r="N257" i="2"/>
  <c r="I257" i="2"/>
  <c r="D257" i="2"/>
  <c r="G255" i="2"/>
  <c r="F255" i="2"/>
  <c r="M256" i="2"/>
  <c r="K255" i="2"/>
  <c r="K256" i="2" s="1"/>
  <c r="L255" i="2"/>
  <c r="L256" i="2" s="1"/>
  <c r="E256" i="2"/>
  <c r="H256" i="2" s="1"/>
  <c r="B258" i="2"/>
  <c r="N258" i="2" l="1"/>
  <c r="I258" i="2"/>
  <c r="D258" i="2"/>
  <c r="J257" i="2"/>
  <c r="M257" i="2" s="1"/>
  <c r="F256" i="2"/>
  <c r="C258" i="2"/>
  <c r="E257" i="2"/>
  <c r="H257" i="2" s="1"/>
  <c r="G256" i="2"/>
  <c r="B259" i="2"/>
  <c r="N259" i="2" l="1"/>
  <c r="I259" i="2"/>
  <c r="D259" i="2"/>
  <c r="J258" i="2"/>
  <c r="K257" i="2"/>
  <c r="L257" i="2"/>
  <c r="G257" i="2"/>
  <c r="C259" i="2"/>
  <c r="F257" i="2"/>
  <c r="E258" i="2"/>
  <c r="H258" i="2" s="1"/>
  <c r="B260" i="2"/>
  <c r="N260" i="2" l="1"/>
  <c r="I260" i="2"/>
  <c r="D260" i="2"/>
  <c r="J259" i="2"/>
  <c r="L258" i="2"/>
  <c r="M258" i="2"/>
  <c r="K258" i="2"/>
  <c r="C260" i="2"/>
  <c r="F258" i="2"/>
  <c r="G258" i="2"/>
  <c r="E259" i="2"/>
  <c r="H259" i="2" s="1"/>
  <c r="B261" i="2"/>
  <c r="N261" i="2" l="1"/>
  <c r="I261" i="2"/>
  <c r="D261" i="2"/>
  <c r="J260" i="2"/>
  <c r="M259" i="2"/>
  <c r="L259" i="2"/>
  <c r="K259" i="2"/>
  <c r="C261" i="2"/>
  <c r="F259" i="2"/>
  <c r="E260" i="2"/>
  <c r="H260" i="2" s="1"/>
  <c r="G259" i="2"/>
  <c r="B262" i="2"/>
  <c r="N262" i="2" l="1"/>
  <c r="I262" i="2"/>
  <c r="D262" i="2"/>
  <c r="J261" i="2"/>
  <c r="M260" i="2"/>
  <c r="L260" i="2"/>
  <c r="K260" i="2"/>
  <c r="C262" i="2"/>
  <c r="G260" i="2"/>
  <c r="F260" i="2"/>
  <c r="E261" i="2"/>
  <c r="H261" i="2" s="1"/>
  <c r="B263" i="2"/>
  <c r="N263" i="2" l="1"/>
  <c r="I263" i="2"/>
  <c r="D263" i="2"/>
  <c r="M261" i="2"/>
  <c r="J262" i="2"/>
  <c r="L261" i="2"/>
  <c r="K261" i="2"/>
  <c r="C263" i="2"/>
  <c r="F261" i="2"/>
  <c r="G261" i="2"/>
  <c r="E262" i="2"/>
  <c r="H262" i="2" s="1"/>
  <c r="B264" i="2"/>
  <c r="N264" i="2" l="1"/>
  <c r="I264" i="2"/>
  <c r="D264" i="2"/>
  <c r="M262" i="2"/>
  <c r="J263" i="2"/>
  <c r="L262" i="2"/>
  <c r="K262" i="2"/>
  <c r="C264" i="2"/>
  <c r="G262" i="2"/>
  <c r="F262" i="2"/>
  <c r="E263" i="2"/>
  <c r="H263" i="2" s="1"/>
  <c r="B265" i="2"/>
  <c r="N265" i="2" l="1"/>
  <c r="I265" i="2"/>
  <c r="D265" i="2"/>
  <c r="M263" i="2"/>
  <c r="J264" i="2"/>
  <c r="L263" i="2"/>
  <c r="K263" i="2"/>
  <c r="E264" i="2"/>
  <c r="H264" i="2" s="1"/>
  <c r="C265" i="2"/>
  <c r="F263" i="2"/>
  <c r="G263" i="2"/>
  <c r="B266" i="2"/>
  <c r="N266" i="2" l="1"/>
  <c r="I266" i="2"/>
  <c r="D266" i="2"/>
  <c r="M264" i="2"/>
  <c r="J265" i="2"/>
  <c r="L264" i="2"/>
  <c r="K264" i="2"/>
  <c r="G264" i="2"/>
  <c r="F264" i="2"/>
  <c r="C266" i="2"/>
  <c r="E265" i="2"/>
  <c r="H265" i="2" s="1"/>
  <c r="B267" i="2"/>
  <c r="N267" i="2" l="1"/>
  <c r="I267" i="2"/>
  <c r="D267" i="2"/>
  <c r="M265" i="2"/>
  <c r="J266" i="2"/>
  <c r="L265" i="2"/>
  <c r="K265" i="2"/>
  <c r="C267" i="2"/>
  <c r="G265" i="2"/>
  <c r="F265" i="2"/>
  <c r="E266" i="2"/>
  <c r="H266" i="2" s="1"/>
  <c r="B268" i="2"/>
  <c r="N268" i="2" l="1"/>
  <c r="I268" i="2"/>
  <c r="D268" i="2"/>
  <c r="L266" i="2"/>
  <c r="J267" i="2"/>
  <c r="M266" i="2"/>
  <c r="K266" i="2"/>
  <c r="E267" i="2"/>
  <c r="H267" i="2" s="1"/>
  <c r="C268" i="2"/>
  <c r="F266" i="2"/>
  <c r="G266" i="2"/>
  <c r="B269" i="2"/>
  <c r="N269" i="2" l="1"/>
  <c r="I269" i="2"/>
  <c r="D269" i="2"/>
  <c r="L267" i="2"/>
  <c r="J268" i="2"/>
  <c r="M267" i="2"/>
  <c r="K267" i="2"/>
  <c r="G267" i="2"/>
  <c r="F267" i="2"/>
  <c r="C269" i="2"/>
  <c r="E268" i="2"/>
  <c r="H268" i="2" s="1"/>
  <c r="B270" i="2"/>
  <c r="N270" i="2" l="1"/>
  <c r="I270" i="2"/>
  <c r="D270" i="2"/>
  <c r="L268" i="2"/>
  <c r="J269" i="2"/>
  <c r="M268" i="2"/>
  <c r="K268" i="2"/>
  <c r="F268" i="2"/>
  <c r="C270" i="2"/>
  <c r="G268" i="2"/>
  <c r="E269" i="2"/>
  <c r="H269" i="2" s="1"/>
  <c r="B271" i="2"/>
  <c r="N271" i="2" l="1"/>
  <c r="I271" i="2"/>
  <c r="D271" i="2"/>
  <c r="L269" i="2"/>
  <c r="J270" i="2"/>
  <c r="M269" i="2"/>
  <c r="K269" i="2"/>
  <c r="C271" i="2"/>
  <c r="G269" i="2"/>
  <c r="F269" i="2"/>
  <c r="E270" i="2"/>
  <c r="H270" i="2" s="1"/>
  <c r="B272" i="2"/>
  <c r="N272" i="2" l="1"/>
  <c r="I272" i="2"/>
  <c r="D272" i="2"/>
  <c r="L270" i="2"/>
  <c r="J271" i="2"/>
  <c r="M270" i="2"/>
  <c r="K270" i="2"/>
  <c r="G270" i="2"/>
  <c r="C272" i="2"/>
  <c r="F270" i="2"/>
  <c r="E271" i="2"/>
  <c r="H271" i="2" s="1"/>
  <c r="B273" i="2"/>
  <c r="N273" i="2" l="1"/>
  <c r="I273" i="2"/>
  <c r="D273" i="2"/>
  <c r="L271" i="2"/>
  <c r="J272" i="2"/>
  <c r="M271" i="2"/>
  <c r="K271" i="2"/>
  <c r="F271" i="2"/>
  <c r="C273" i="2"/>
  <c r="G271" i="2"/>
  <c r="E272" i="2"/>
  <c r="H272" i="2" s="1"/>
  <c r="B274" i="2"/>
  <c r="N274" i="2" l="1"/>
  <c r="I274" i="2"/>
  <c r="D274" i="2"/>
  <c r="L272" i="2"/>
  <c r="J273" i="2"/>
  <c r="M272" i="2"/>
  <c r="K272" i="2"/>
  <c r="C274" i="2"/>
  <c r="G272" i="2"/>
  <c r="F272" i="2"/>
  <c r="E273" i="2"/>
  <c r="H273" i="2" s="1"/>
  <c r="B275" i="2"/>
  <c r="N275" i="2" l="1"/>
  <c r="I275" i="2"/>
  <c r="D275" i="2"/>
  <c r="L273" i="2"/>
  <c r="J274" i="2"/>
  <c r="M273" i="2"/>
  <c r="K273" i="2"/>
  <c r="G273" i="2"/>
  <c r="E274" i="2"/>
  <c r="H274" i="2" s="1"/>
  <c r="F273" i="2"/>
  <c r="C275" i="2"/>
  <c r="B276" i="2"/>
  <c r="N276" i="2" l="1"/>
  <c r="I276" i="2"/>
  <c r="D276" i="2"/>
  <c r="L274" i="2"/>
  <c r="J275" i="2"/>
  <c r="M274" i="2"/>
  <c r="K274" i="2"/>
  <c r="G274" i="2"/>
  <c r="F274" i="2"/>
  <c r="C276" i="2"/>
  <c r="E275" i="2"/>
  <c r="H275" i="2" s="1"/>
  <c r="B277" i="2"/>
  <c r="N277" i="2" l="1"/>
  <c r="I277" i="2"/>
  <c r="D277" i="2"/>
  <c r="L275" i="2"/>
  <c r="J276" i="2"/>
  <c r="K275" i="2"/>
  <c r="M275" i="2"/>
  <c r="F275" i="2"/>
  <c r="C277" i="2"/>
  <c r="G275" i="2"/>
  <c r="E276" i="2"/>
  <c r="H276" i="2" s="1"/>
  <c r="B278" i="2"/>
  <c r="N278" i="2" l="1"/>
  <c r="I278" i="2"/>
  <c r="D278" i="2"/>
  <c r="L276" i="2"/>
  <c r="J277" i="2"/>
  <c r="M276" i="2"/>
  <c r="K276" i="2"/>
  <c r="C278" i="2"/>
  <c r="G276" i="2"/>
  <c r="F276" i="2"/>
  <c r="E277" i="2"/>
  <c r="H277" i="2" s="1"/>
  <c r="B279" i="2"/>
  <c r="N279" i="2" l="1"/>
  <c r="I279" i="2"/>
  <c r="D279" i="2"/>
  <c r="J278" i="2"/>
  <c r="M277" i="2"/>
  <c r="L277" i="2"/>
  <c r="K277" i="2"/>
  <c r="E278" i="2"/>
  <c r="H278" i="2" s="1"/>
  <c r="G277" i="2"/>
  <c r="C279" i="2"/>
  <c r="F277" i="2"/>
  <c r="B280" i="2"/>
  <c r="N280" i="2" l="1"/>
  <c r="I280" i="2"/>
  <c r="D280" i="2"/>
  <c r="J279" i="2"/>
  <c r="M278" i="2"/>
  <c r="K278" i="2"/>
  <c r="L278" i="2"/>
  <c r="F278" i="2"/>
  <c r="G278" i="2"/>
  <c r="C280" i="2"/>
  <c r="E279" i="2"/>
  <c r="H279" i="2" s="1"/>
  <c r="B281" i="2"/>
  <c r="N281" i="2" l="1"/>
  <c r="I281" i="2"/>
  <c r="D281" i="2"/>
  <c r="J280" i="2"/>
  <c r="M279" i="2"/>
  <c r="K279" i="2"/>
  <c r="L279" i="2"/>
  <c r="F279" i="2"/>
  <c r="C281" i="2"/>
  <c r="G279" i="2"/>
  <c r="E280" i="2"/>
  <c r="H280" i="2" s="1"/>
  <c r="B282" i="2"/>
  <c r="N282" i="2" l="1"/>
  <c r="I282" i="2"/>
  <c r="D282" i="2"/>
  <c r="J281" i="2"/>
  <c r="M280" i="2"/>
  <c r="L280" i="2"/>
  <c r="K280" i="2"/>
  <c r="C282" i="2"/>
  <c r="E281" i="2"/>
  <c r="H281" i="2" s="1"/>
  <c r="F280" i="2"/>
  <c r="G280" i="2"/>
  <c r="B283" i="2"/>
  <c r="N283" i="2" l="1"/>
  <c r="I283" i="2"/>
  <c r="D283" i="2"/>
  <c r="M281" i="2"/>
  <c r="J282" i="2"/>
  <c r="K281" i="2"/>
  <c r="L281" i="2"/>
  <c r="C283" i="2"/>
  <c r="F281" i="2"/>
  <c r="G281" i="2"/>
  <c r="E282" i="2"/>
  <c r="H282" i="2" s="1"/>
  <c r="B284" i="2"/>
  <c r="N284" i="2" l="1"/>
  <c r="I284" i="2"/>
  <c r="D284" i="2"/>
  <c r="M282" i="2"/>
  <c r="J283" i="2"/>
  <c r="L282" i="2"/>
  <c r="K282" i="2"/>
  <c r="E283" i="2"/>
  <c r="H283" i="2" s="1"/>
  <c r="C284" i="2"/>
  <c r="F282" i="2"/>
  <c r="G282" i="2"/>
  <c r="B285" i="2"/>
  <c r="N285" i="2" l="1"/>
  <c r="I285" i="2"/>
  <c r="D285" i="2"/>
  <c r="M283" i="2"/>
  <c r="J284" i="2"/>
  <c r="G283" i="2"/>
  <c r="K283" i="2"/>
  <c r="L283" i="2"/>
  <c r="F283" i="2"/>
  <c r="C285" i="2"/>
  <c r="E284" i="2"/>
  <c r="H284" i="2" s="1"/>
  <c r="B286" i="2"/>
  <c r="N286" i="2" l="1"/>
  <c r="I286" i="2"/>
  <c r="D286" i="2"/>
  <c r="M284" i="2"/>
  <c r="J285" i="2"/>
  <c r="K284" i="2"/>
  <c r="L284" i="2"/>
  <c r="F284" i="2"/>
  <c r="C286" i="2"/>
  <c r="G284" i="2"/>
  <c r="E285" i="2"/>
  <c r="H285" i="2" s="1"/>
  <c r="B287" i="2"/>
  <c r="N287" i="2" l="1"/>
  <c r="I287" i="2"/>
  <c r="D287" i="2"/>
  <c r="J287" i="2" s="1"/>
  <c r="M285" i="2"/>
  <c r="J286" i="2"/>
  <c r="K285" i="2"/>
  <c r="E286" i="2"/>
  <c r="H286" i="2" s="1"/>
  <c r="L285" i="2"/>
  <c r="C287" i="2"/>
  <c r="F285" i="2"/>
  <c r="G285" i="2"/>
  <c r="B288" i="2"/>
  <c r="N288" i="2" l="1"/>
  <c r="I288" i="2"/>
  <c r="D288" i="2"/>
  <c r="K286" i="2"/>
  <c r="K287" i="2" s="1"/>
  <c r="M286" i="2"/>
  <c r="G286" i="2"/>
  <c r="F286" i="2"/>
  <c r="L286" i="2"/>
  <c r="C288" i="2"/>
  <c r="E287" i="2"/>
  <c r="H287" i="2" s="1"/>
  <c r="B289" i="2"/>
  <c r="N289" i="2" l="1"/>
  <c r="I289" i="2"/>
  <c r="D289" i="2"/>
  <c r="J288" i="2"/>
  <c r="K288" i="2" s="1"/>
  <c r="M287" i="2"/>
  <c r="L287" i="2"/>
  <c r="C289" i="2"/>
  <c r="F287" i="2"/>
  <c r="E288" i="2"/>
  <c r="H288" i="2" s="1"/>
  <c r="G287" i="2"/>
  <c r="B290" i="2"/>
  <c r="N290" i="2" l="1"/>
  <c r="I290" i="2"/>
  <c r="D290" i="2"/>
  <c r="J289" i="2"/>
  <c r="K289" i="2" s="1"/>
  <c r="M288" i="2"/>
  <c r="L288" i="2"/>
  <c r="C290" i="2"/>
  <c r="G288" i="2"/>
  <c r="F288" i="2"/>
  <c r="E289" i="2"/>
  <c r="H289" i="2" s="1"/>
  <c r="B291" i="2"/>
  <c r="N291" i="2" l="1"/>
  <c r="I291" i="2"/>
  <c r="D291" i="2"/>
  <c r="J290" i="2"/>
  <c r="K290" i="2" s="1"/>
  <c r="M289" i="2"/>
  <c r="L289" i="2"/>
  <c r="C291" i="2"/>
  <c r="F289" i="2"/>
  <c r="G289" i="2"/>
  <c r="E290" i="2"/>
  <c r="H290" i="2" s="1"/>
  <c r="B292" i="2"/>
  <c r="N292" i="2" l="1"/>
  <c r="I292" i="2"/>
  <c r="D292" i="2"/>
  <c r="J291" i="2"/>
  <c r="M290" i="2"/>
  <c r="L290" i="2"/>
  <c r="C292" i="2"/>
  <c r="G290" i="2"/>
  <c r="F290" i="2"/>
  <c r="E291" i="2"/>
  <c r="H291" i="2" s="1"/>
  <c r="B293" i="2"/>
  <c r="J292" i="2"/>
  <c r="N293" i="2" l="1"/>
  <c r="I293" i="2"/>
  <c r="D293" i="2"/>
  <c r="J293" i="2" s="1"/>
  <c r="K291" i="2"/>
  <c r="K292" i="2" s="1"/>
  <c r="M291" i="2"/>
  <c r="L291" i="2"/>
  <c r="C293" i="2"/>
  <c r="F291" i="2"/>
  <c r="G291" i="2"/>
  <c r="E292" i="2"/>
  <c r="H292" i="2" s="1"/>
  <c r="B294" i="2"/>
  <c r="N294" i="2" l="1"/>
  <c r="I294" i="2"/>
  <c r="D294" i="2"/>
  <c r="J294" i="2" s="1"/>
  <c r="M292" i="2"/>
  <c r="L292" i="2"/>
  <c r="K293" i="2"/>
  <c r="C294" i="2"/>
  <c r="G292" i="2"/>
  <c r="F292" i="2"/>
  <c r="E293" i="2"/>
  <c r="H293" i="2" s="1"/>
  <c r="B295" i="2"/>
  <c r="N295" i="2" l="1"/>
  <c r="I295" i="2"/>
  <c r="D295" i="2"/>
  <c r="M293" i="2"/>
  <c r="L293" i="2"/>
  <c r="K294" i="2"/>
  <c r="C295" i="2"/>
  <c r="F293" i="2"/>
  <c r="G293" i="2"/>
  <c r="E294" i="2"/>
  <c r="H294" i="2" s="1"/>
  <c r="B296" i="2"/>
  <c r="N296" i="2" l="1"/>
  <c r="I296" i="2"/>
  <c r="D296" i="2"/>
  <c r="J296" i="2" s="1"/>
  <c r="J295" i="2"/>
  <c r="K295" i="2" s="1"/>
  <c r="M294" i="2"/>
  <c r="L294" i="2"/>
  <c r="C296" i="2"/>
  <c r="G294" i="2"/>
  <c r="F294" i="2"/>
  <c r="E295" i="2"/>
  <c r="H295" i="2" s="1"/>
  <c r="B297" i="2"/>
  <c r="N297" i="2" l="1"/>
  <c r="I297" i="2"/>
  <c r="D297" i="2"/>
  <c r="M295" i="2"/>
  <c r="L295" i="2"/>
  <c r="K296" i="2"/>
  <c r="C297" i="2"/>
  <c r="F295" i="2"/>
  <c r="G295" i="2"/>
  <c r="E296" i="2"/>
  <c r="H296" i="2" s="1"/>
  <c r="B298" i="2"/>
  <c r="N298" i="2" l="1"/>
  <c r="I298" i="2"/>
  <c r="D298" i="2"/>
  <c r="J297" i="2"/>
  <c r="K297" i="2" s="1"/>
  <c r="M296" i="2"/>
  <c r="L296" i="2"/>
  <c r="C298" i="2"/>
  <c r="G296" i="2"/>
  <c r="F296" i="2"/>
  <c r="E297" i="2"/>
  <c r="H297" i="2" s="1"/>
  <c r="B299" i="2"/>
  <c r="J298" i="2"/>
  <c r="N299" i="2" l="1"/>
  <c r="I299" i="2"/>
  <c r="D299" i="2"/>
  <c r="J299" i="2" s="1"/>
  <c r="M297" i="2"/>
  <c r="L297" i="2"/>
  <c r="K298" i="2"/>
  <c r="E298" i="2"/>
  <c r="H298" i="2" s="1"/>
  <c r="C299" i="2"/>
  <c r="F297" i="2"/>
  <c r="G297" i="2"/>
  <c r="B300" i="2"/>
  <c r="N300" i="2" l="1"/>
  <c r="I300" i="2"/>
  <c r="D300" i="2"/>
  <c r="M298" i="2"/>
  <c r="L298" i="2"/>
  <c r="K299" i="2"/>
  <c r="G298" i="2"/>
  <c r="F298" i="2"/>
  <c r="C300" i="2"/>
  <c r="E299" i="2"/>
  <c r="H299" i="2" s="1"/>
  <c r="B301" i="2"/>
  <c r="N301" i="2" l="1"/>
  <c r="I301" i="2"/>
  <c r="D301" i="2"/>
  <c r="J301" i="2" s="1"/>
  <c r="J300" i="2"/>
  <c r="K300" i="2" s="1"/>
  <c r="M299" i="2"/>
  <c r="L299" i="2"/>
  <c r="F299" i="2"/>
  <c r="C301" i="2"/>
  <c r="G299" i="2"/>
  <c r="E300" i="2"/>
  <c r="H300" i="2" s="1"/>
  <c r="B302" i="2"/>
  <c r="N302" i="2" l="1"/>
  <c r="I302" i="2"/>
  <c r="D302" i="2"/>
  <c r="M300" i="2"/>
  <c r="L300" i="2"/>
  <c r="K301" i="2"/>
  <c r="C302" i="2"/>
  <c r="G300" i="2"/>
  <c r="F300" i="2"/>
  <c r="E301" i="2"/>
  <c r="H301" i="2" s="1"/>
  <c r="B303" i="2"/>
  <c r="N303" i="2" l="1"/>
  <c r="I303" i="2"/>
  <c r="D303" i="2"/>
  <c r="J302" i="2"/>
  <c r="K302" i="2" s="1"/>
  <c r="M301" i="2"/>
  <c r="L301" i="2"/>
  <c r="C303" i="2"/>
  <c r="F301" i="2"/>
  <c r="G301" i="2"/>
  <c r="E302" i="2"/>
  <c r="H302" i="2" s="1"/>
  <c r="B304" i="2"/>
  <c r="J303" i="2"/>
  <c r="N304" i="2" l="1"/>
  <c r="I304" i="2"/>
  <c r="D304" i="2"/>
  <c r="M302" i="2"/>
  <c r="L302" i="2"/>
  <c r="K303" i="2"/>
  <c r="C304" i="2"/>
  <c r="G302" i="2"/>
  <c r="F302" i="2"/>
  <c r="E303" i="2"/>
  <c r="H303" i="2" s="1"/>
  <c r="B305" i="2"/>
  <c r="N305" i="2" l="1"/>
  <c r="I305" i="2"/>
  <c r="D305" i="2"/>
  <c r="J305" i="2" s="1"/>
  <c r="J304" i="2"/>
  <c r="K304" i="2" s="1"/>
  <c r="M303" i="2"/>
  <c r="L303" i="2"/>
  <c r="C305" i="2"/>
  <c r="F303" i="2"/>
  <c r="G303" i="2"/>
  <c r="E304" i="2"/>
  <c r="H304" i="2" s="1"/>
  <c r="B306" i="2"/>
  <c r="N306" i="2" l="1"/>
  <c r="I306" i="2"/>
  <c r="D306" i="2"/>
  <c r="M304" i="2"/>
  <c r="L304" i="2"/>
  <c r="K305" i="2"/>
  <c r="C306" i="2"/>
  <c r="G304" i="2"/>
  <c r="E305" i="2"/>
  <c r="H305" i="2" s="1"/>
  <c r="F304" i="2"/>
  <c r="B307" i="2"/>
  <c r="N307" i="2" l="1"/>
  <c r="I307" i="2"/>
  <c r="D307" i="2"/>
  <c r="J307" i="2" s="1"/>
  <c r="J306" i="2"/>
  <c r="K306" i="2" s="1"/>
  <c r="M305" i="2"/>
  <c r="L305" i="2"/>
  <c r="C307" i="2"/>
  <c r="F305" i="2"/>
  <c r="G305" i="2"/>
  <c r="E306" i="2"/>
  <c r="H306" i="2" s="1"/>
  <c r="B308" i="2"/>
  <c r="N308" i="2" l="1"/>
  <c r="I308" i="2"/>
  <c r="D308" i="2"/>
  <c r="M306" i="2"/>
  <c r="L306" i="2"/>
  <c r="K307" i="2"/>
  <c r="C308" i="2"/>
  <c r="F306" i="2"/>
  <c r="G306" i="2"/>
  <c r="E307" i="2"/>
  <c r="H307" i="2" s="1"/>
  <c r="B309" i="2"/>
  <c r="N309" i="2" l="1"/>
  <c r="I309" i="2"/>
  <c r="D309" i="2"/>
  <c r="J308" i="2"/>
  <c r="K308" i="2" s="1"/>
  <c r="M307" i="2"/>
  <c r="L307" i="2"/>
  <c r="C309" i="2"/>
  <c r="G307" i="2"/>
  <c r="F307" i="2"/>
  <c r="E308" i="2"/>
  <c r="H308" i="2" s="1"/>
  <c r="B310" i="2"/>
  <c r="N310" i="2" l="1"/>
  <c r="I310" i="2"/>
  <c r="D310" i="2"/>
  <c r="J310" i="2" s="1"/>
  <c r="J309" i="2"/>
  <c r="K309" i="2" s="1"/>
  <c r="M308" i="2"/>
  <c r="L308" i="2"/>
  <c r="G308" i="2"/>
  <c r="C310" i="2"/>
  <c r="F308" i="2"/>
  <c r="E309" i="2"/>
  <c r="H309" i="2" s="1"/>
  <c r="B311" i="2"/>
  <c r="N311" i="2" l="1"/>
  <c r="I311" i="2"/>
  <c r="D311" i="2"/>
  <c r="M309" i="2"/>
  <c r="L309" i="2"/>
  <c r="K310" i="2"/>
  <c r="C311" i="2"/>
  <c r="F309" i="2"/>
  <c r="G309" i="2"/>
  <c r="E310" i="2"/>
  <c r="H310" i="2" s="1"/>
  <c r="B312" i="2"/>
  <c r="N312" i="2" l="1"/>
  <c r="I312" i="2"/>
  <c r="D312" i="2"/>
  <c r="J311" i="2"/>
  <c r="K311" i="2" s="1"/>
  <c r="M310" i="2"/>
  <c r="L310" i="2"/>
  <c r="C312" i="2"/>
  <c r="G310" i="2"/>
  <c r="F310" i="2"/>
  <c r="E311" i="2"/>
  <c r="H311" i="2" s="1"/>
  <c r="B313" i="2"/>
  <c r="J312" i="2"/>
  <c r="N313" i="2" l="1"/>
  <c r="I313" i="2"/>
  <c r="D313" i="2"/>
  <c r="M311" i="2"/>
  <c r="L311" i="2"/>
  <c r="K312" i="2"/>
  <c r="C313" i="2"/>
  <c r="G311" i="2"/>
  <c r="F311" i="2"/>
  <c r="E312" i="2"/>
  <c r="H312" i="2" s="1"/>
  <c r="B314" i="2"/>
  <c r="N314" i="2" l="1"/>
  <c r="I314" i="2"/>
  <c r="D314" i="2"/>
  <c r="J313" i="2"/>
  <c r="K313" i="2" s="1"/>
  <c r="M312" i="2"/>
  <c r="L312" i="2"/>
  <c r="E313" i="2"/>
  <c r="H313" i="2" s="1"/>
  <c r="C314" i="2"/>
  <c r="F312" i="2"/>
  <c r="G312" i="2"/>
  <c r="B315" i="2"/>
  <c r="N315" i="2" l="1"/>
  <c r="I315" i="2"/>
  <c r="D315" i="2"/>
  <c r="J314" i="2"/>
  <c r="K314" i="2" s="1"/>
  <c r="M313" i="2"/>
  <c r="L313" i="2"/>
  <c r="G313" i="2"/>
  <c r="F313" i="2"/>
  <c r="C315" i="2"/>
  <c r="E314" i="2"/>
  <c r="H314" i="2" s="1"/>
  <c r="B316" i="2"/>
  <c r="N316" i="2" l="1"/>
  <c r="I316" i="2"/>
  <c r="D316" i="2"/>
  <c r="J315" i="2"/>
  <c r="K315" i="2" s="1"/>
  <c r="M314" i="2"/>
  <c r="L314" i="2"/>
  <c r="G314" i="2"/>
  <c r="F314" i="2"/>
  <c r="C316" i="2"/>
  <c r="E315" i="2"/>
  <c r="H315" i="2" s="1"/>
  <c r="B317" i="2"/>
  <c r="N317" i="2" l="1"/>
  <c r="I317" i="2"/>
  <c r="D317" i="2"/>
  <c r="J317" i="2" s="1"/>
  <c r="J316" i="2"/>
  <c r="K316" i="2" s="1"/>
  <c r="M315" i="2"/>
  <c r="L315" i="2"/>
  <c r="G315" i="2"/>
  <c r="C317" i="2"/>
  <c r="F315" i="2"/>
  <c r="E316" i="2"/>
  <c r="H316" i="2" s="1"/>
  <c r="B318" i="2"/>
  <c r="N318" i="2" l="1"/>
  <c r="I318" i="2"/>
  <c r="D318" i="2"/>
  <c r="M316" i="2"/>
  <c r="L316" i="2"/>
  <c r="K317" i="2"/>
  <c r="C318" i="2"/>
  <c r="G316" i="2"/>
  <c r="F316" i="2"/>
  <c r="E317" i="2"/>
  <c r="H317" i="2" s="1"/>
  <c r="B319" i="2"/>
  <c r="N319" i="2" l="1"/>
  <c r="I319" i="2"/>
  <c r="D319" i="2"/>
  <c r="J318" i="2"/>
  <c r="K318" i="2" s="1"/>
  <c r="M317" i="2"/>
  <c r="L317" i="2"/>
  <c r="C319" i="2"/>
  <c r="F317" i="2"/>
  <c r="G317" i="2"/>
  <c r="E318" i="2"/>
  <c r="H318" i="2" s="1"/>
  <c r="B320" i="2"/>
  <c r="N320" i="2" l="1"/>
  <c r="I320" i="2"/>
  <c r="D320" i="2"/>
  <c r="J320" i="2" s="1"/>
  <c r="J319" i="2"/>
  <c r="K319" i="2" s="1"/>
  <c r="M318" i="2"/>
  <c r="L318" i="2"/>
  <c r="C320" i="2"/>
  <c r="F318" i="2"/>
  <c r="G318" i="2"/>
  <c r="E319" i="2"/>
  <c r="H319" i="2" s="1"/>
  <c r="B321" i="2"/>
  <c r="N321" i="2" l="1"/>
  <c r="I321" i="2"/>
  <c r="D321" i="2"/>
  <c r="M319" i="2"/>
  <c r="L319" i="2"/>
  <c r="K320" i="2"/>
  <c r="C321" i="2"/>
  <c r="F319" i="2"/>
  <c r="G319" i="2"/>
  <c r="E320" i="2"/>
  <c r="H320" i="2" s="1"/>
  <c r="B322" i="2"/>
  <c r="N322" i="2" l="1"/>
  <c r="I322" i="2"/>
  <c r="D322" i="2"/>
  <c r="J322" i="2" s="1"/>
  <c r="J321" i="2"/>
  <c r="K321" i="2" s="1"/>
  <c r="M320" i="2"/>
  <c r="L320" i="2"/>
  <c r="C322" i="2"/>
  <c r="G320" i="2"/>
  <c r="F320" i="2"/>
  <c r="E321" i="2"/>
  <c r="H321" i="2" s="1"/>
  <c r="B323" i="2"/>
  <c r="N323" i="2" l="1"/>
  <c r="I323" i="2"/>
  <c r="D323" i="2"/>
  <c r="M321" i="2"/>
  <c r="L321" i="2"/>
  <c r="K322" i="2"/>
  <c r="C323" i="2"/>
  <c r="G321" i="2"/>
  <c r="F321" i="2"/>
  <c r="E322" i="2"/>
  <c r="H322" i="2" s="1"/>
  <c r="B324" i="2"/>
  <c r="N324" i="2" l="1"/>
  <c r="I324" i="2"/>
  <c r="D324" i="2"/>
  <c r="J323" i="2"/>
  <c r="K323" i="2" s="1"/>
  <c r="M322" i="2"/>
  <c r="L322" i="2"/>
  <c r="G322" i="2"/>
  <c r="F322" i="2"/>
  <c r="C324" i="2"/>
  <c r="E323" i="2"/>
  <c r="H323" i="2" s="1"/>
  <c r="B325" i="2"/>
  <c r="N325" i="2" l="1"/>
  <c r="I325" i="2"/>
  <c r="D325" i="2"/>
  <c r="J325" i="2" s="1"/>
  <c r="J324" i="2"/>
  <c r="K324" i="2" s="1"/>
  <c r="M323" i="2"/>
  <c r="L323" i="2"/>
  <c r="C325" i="2"/>
  <c r="G323" i="2"/>
  <c r="F323" i="2"/>
  <c r="E324" i="2"/>
  <c r="H324" i="2" s="1"/>
  <c r="B326" i="2"/>
  <c r="N326" i="2" l="1"/>
  <c r="I326" i="2"/>
  <c r="D326" i="2"/>
  <c r="M324" i="2"/>
  <c r="L324" i="2"/>
  <c r="K325" i="2"/>
  <c r="C326" i="2"/>
  <c r="F324" i="2"/>
  <c r="G324" i="2"/>
  <c r="E325" i="2"/>
  <c r="H325" i="2" s="1"/>
  <c r="B327" i="2"/>
  <c r="N327" i="2" l="1"/>
  <c r="I327" i="2"/>
  <c r="D327" i="2"/>
  <c r="J326" i="2"/>
  <c r="K326" i="2" s="1"/>
  <c r="M325" i="2"/>
  <c r="L325" i="2"/>
  <c r="G325" i="2"/>
  <c r="C327" i="2"/>
  <c r="F325" i="2"/>
  <c r="E326" i="2"/>
  <c r="H326" i="2" s="1"/>
  <c r="B328" i="2"/>
  <c r="N328" i="2" l="1"/>
  <c r="I328" i="2"/>
  <c r="D328" i="2"/>
  <c r="J328" i="2" s="1"/>
  <c r="J327" i="2"/>
  <c r="K327" i="2" s="1"/>
  <c r="M326" i="2"/>
  <c r="L326" i="2"/>
  <c r="C328" i="2"/>
  <c r="G326" i="2"/>
  <c r="F326" i="2"/>
  <c r="E327" i="2"/>
  <c r="H327" i="2" s="1"/>
  <c r="B329" i="2"/>
  <c r="N329" i="2" l="1"/>
  <c r="I329" i="2"/>
  <c r="D329" i="2"/>
  <c r="M327" i="2"/>
  <c r="L327" i="2"/>
  <c r="K328" i="2"/>
  <c r="C329" i="2"/>
  <c r="G327" i="2"/>
  <c r="F327" i="2"/>
  <c r="E328" i="2"/>
  <c r="H328" i="2" s="1"/>
  <c r="B330" i="2"/>
  <c r="N330" i="2" l="1"/>
  <c r="I330" i="2"/>
  <c r="D330" i="2"/>
  <c r="J330" i="2" s="1"/>
  <c r="J329" i="2"/>
  <c r="K329" i="2" s="1"/>
  <c r="M328" i="2"/>
  <c r="L328" i="2"/>
  <c r="F328" i="2"/>
  <c r="C330" i="2"/>
  <c r="G328" i="2"/>
  <c r="E329" i="2"/>
  <c r="H329" i="2" s="1"/>
  <c r="B331" i="2"/>
  <c r="N331" i="2" l="1"/>
  <c r="I331" i="2"/>
  <c r="D331" i="2"/>
  <c r="M329" i="2"/>
  <c r="L329" i="2"/>
  <c r="K330" i="2"/>
  <c r="C331" i="2"/>
  <c r="G329" i="2"/>
  <c r="F329" i="2"/>
  <c r="E330" i="2"/>
  <c r="H330" i="2" s="1"/>
  <c r="B332" i="2"/>
  <c r="N332" i="2" l="1"/>
  <c r="I332" i="2"/>
  <c r="D332" i="2"/>
  <c r="J332" i="2" s="1"/>
  <c r="J331" i="2"/>
  <c r="K331" i="2" s="1"/>
  <c r="M330" i="2"/>
  <c r="L330" i="2"/>
  <c r="C332" i="2"/>
  <c r="G330" i="2"/>
  <c r="F330" i="2"/>
  <c r="E331" i="2"/>
  <c r="H331" i="2" s="1"/>
  <c r="B333" i="2"/>
  <c r="N333" i="2" l="1"/>
  <c r="I333" i="2"/>
  <c r="D333" i="2"/>
  <c r="M331" i="2"/>
  <c r="L331" i="2"/>
  <c r="K332" i="2"/>
  <c r="C333" i="2"/>
  <c r="G331" i="2"/>
  <c r="F331" i="2"/>
  <c r="E332" i="2"/>
  <c r="H332" i="2" s="1"/>
  <c r="B334" i="2"/>
  <c r="N334" i="2" l="1"/>
  <c r="I334" i="2"/>
  <c r="D334" i="2"/>
  <c r="J334" i="2" s="1"/>
  <c r="J333" i="2"/>
  <c r="K333" i="2" s="1"/>
  <c r="M332" i="2"/>
  <c r="L332" i="2"/>
  <c r="G332" i="2"/>
  <c r="C334" i="2"/>
  <c r="F332" i="2"/>
  <c r="E333" i="2"/>
  <c r="H333" i="2" s="1"/>
  <c r="B335" i="2"/>
  <c r="N335" i="2" l="1"/>
  <c r="I335" i="2"/>
  <c r="D335" i="2"/>
  <c r="M333" i="2"/>
  <c r="L333" i="2"/>
  <c r="K334" i="2"/>
  <c r="F333" i="2"/>
  <c r="C335" i="2"/>
  <c r="G333" i="2"/>
  <c r="E334" i="2"/>
  <c r="H334" i="2" s="1"/>
  <c r="B336" i="2"/>
  <c r="J335" i="2"/>
  <c r="N336" i="2" l="1"/>
  <c r="I336" i="2"/>
  <c r="D336" i="2"/>
  <c r="M334" i="2"/>
  <c r="L334" i="2"/>
  <c r="K335" i="2"/>
  <c r="C336" i="2"/>
  <c r="F334" i="2"/>
  <c r="G334" i="2"/>
  <c r="E335" i="2"/>
  <c r="H335" i="2" s="1"/>
  <c r="B337" i="2"/>
  <c r="N337" i="2" l="1"/>
  <c r="I337" i="2"/>
  <c r="D337" i="2"/>
  <c r="J336" i="2"/>
  <c r="K336" i="2" s="1"/>
  <c r="M335" i="2"/>
  <c r="L335" i="2"/>
  <c r="C337" i="2"/>
  <c r="G335" i="2"/>
  <c r="F335" i="2"/>
  <c r="E336" i="2"/>
  <c r="H336" i="2" s="1"/>
  <c r="B338" i="2"/>
  <c r="N338" i="2" l="1"/>
  <c r="I338" i="2"/>
  <c r="D338" i="2"/>
  <c r="J338" i="2" s="1"/>
  <c r="J337" i="2"/>
  <c r="K337" i="2" s="1"/>
  <c r="M336" i="2"/>
  <c r="L336" i="2"/>
  <c r="C338" i="2"/>
  <c r="G336" i="2"/>
  <c r="F336" i="2"/>
  <c r="E337" i="2"/>
  <c r="H337" i="2" s="1"/>
  <c r="B339" i="2"/>
  <c r="N339" i="2" l="1"/>
  <c r="I339" i="2"/>
  <c r="D339" i="2"/>
  <c r="M337" i="2"/>
  <c r="L337" i="2"/>
  <c r="K338" i="2"/>
  <c r="C339" i="2"/>
  <c r="G337" i="2"/>
  <c r="F337" i="2"/>
  <c r="E338" i="2"/>
  <c r="H338" i="2" s="1"/>
  <c r="B340" i="2"/>
  <c r="N340" i="2" l="1"/>
  <c r="I340" i="2"/>
  <c r="D340" i="2"/>
  <c r="J340" i="2" s="1"/>
  <c r="J339" i="2"/>
  <c r="K339" i="2" s="1"/>
  <c r="M338" i="2"/>
  <c r="L338" i="2"/>
  <c r="C340" i="2"/>
  <c r="G338" i="2"/>
  <c r="F338" i="2"/>
  <c r="E339" i="2"/>
  <c r="H339" i="2" s="1"/>
  <c r="B341" i="2"/>
  <c r="N341" i="2" l="1"/>
  <c r="I341" i="2"/>
  <c r="D341" i="2"/>
  <c r="M339" i="2"/>
  <c r="L339" i="2"/>
  <c r="K340" i="2"/>
  <c r="C341" i="2"/>
  <c r="E340" i="2"/>
  <c r="H340" i="2" s="1"/>
  <c r="G339" i="2"/>
  <c r="F339" i="2"/>
  <c r="B342" i="2"/>
  <c r="N342" i="2" l="1"/>
  <c r="I342" i="2"/>
  <c r="D342" i="2"/>
  <c r="J342" i="2" s="1"/>
  <c r="J341" i="2"/>
  <c r="K341" i="2" s="1"/>
  <c r="M340" i="2"/>
  <c r="L340" i="2"/>
  <c r="C342" i="2"/>
  <c r="G340" i="2"/>
  <c r="F340" i="2"/>
  <c r="E341" i="2"/>
  <c r="H341" i="2" s="1"/>
  <c r="B343" i="2"/>
  <c r="N343" i="2" l="1"/>
  <c r="I343" i="2"/>
  <c r="D343" i="2"/>
  <c r="J343" i="2" s="1"/>
  <c r="M341" i="2"/>
  <c r="L341" i="2"/>
  <c r="K342" i="2"/>
  <c r="E342" i="2"/>
  <c r="H342" i="2" s="1"/>
  <c r="C343" i="2"/>
  <c r="F341" i="2"/>
  <c r="G341" i="2"/>
  <c r="B344" i="2"/>
  <c r="N344" i="2" l="1"/>
  <c r="I344" i="2"/>
  <c r="D344" i="2"/>
  <c r="J344" i="2" s="1"/>
  <c r="M342" i="2"/>
  <c r="L342" i="2"/>
  <c r="K343" i="2"/>
  <c r="F342" i="2"/>
  <c r="C344" i="2"/>
  <c r="G342" i="2"/>
  <c r="E343" i="2"/>
  <c r="H343" i="2" s="1"/>
  <c r="B345" i="2"/>
  <c r="N345" i="2" l="1"/>
  <c r="I345" i="2"/>
  <c r="D345" i="2"/>
  <c r="J345" i="2" s="1"/>
  <c r="M343" i="2"/>
  <c r="L343" i="2"/>
  <c r="K344" i="2"/>
  <c r="G343" i="2"/>
  <c r="C345" i="2"/>
  <c r="F343" i="2"/>
  <c r="E344" i="2"/>
  <c r="H344" i="2" s="1"/>
  <c r="B346" i="2"/>
  <c r="N346" i="2" l="1"/>
  <c r="I346" i="2"/>
  <c r="D346" i="2"/>
  <c r="M344" i="2"/>
  <c r="L344" i="2"/>
  <c r="K345" i="2"/>
  <c r="C346" i="2"/>
  <c r="G344" i="2"/>
  <c r="F344" i="2"/>
  <c r="E345" i="2"/>
  <c r="H345" i="2" s="1"/>
  <c r="B347" i="2"/>
  <c r="N347" i="2" l="1"/>
  <c r="I347" i="2"/>
  <c r="D347" i="2"/>
  <c r="J347" i="2" s="1"/>
  <c r="J346" i="2"/>
  <c r="K346" i="2" s="1"/>
  <c r="M345" i="2"/>
  <c r="L345" i="2"/>
  <c r="C347" i="2"/>
  <c r="G345" i="2"/>
  <c r="F345" i="2"/>
  <c r="E346" i="2"/>
  <c r="H346" i="2" s="1"/>
  <c r="B348" i="2"/>
  <c r="N348" i="2" l="1"/>
  <c r="I348" i="2"/>
  <c r="D348" i="2"/>
  <c r="M346" i="2"/>
  <c r="L346" i="2"/>
  <c r="K347" i="2"/>
  <c r="C348" i="2"/>
  <c r="G346" i="2"/>
  <c r="F346" i="2"/>
  <c r="E347" i="2"/>
  <c r="H347" i="2" s="1"/>
  <c r="B349" i="2"/>
  <c r="N349" i="2" l="1"/>
  <c r="I349" i="2"/>
  <c r="D349" i="2"/>
  <c r="J348" i="2"/>
  <c r="K348" i="2" s="1"/>
  <c r="M347" i="2"/>
  <c r="L347" i="2"/>
  <c r="C349" i="2"/>
  <c r="G347" i="2"/>
  <c r="F347" i="2"/>
  <c r="E348" i="2"/>
  <c r="H348" i="2" s="1"/>
  <c r="B350" i="2"/>
  <c r="J349" i="2"/>
  <c r="N350" i="2" l="1"/>
  <c r="I350" i="2"/>
  <c r="D350" i="2"/>
  <c r="M348" i="2"/>
  <c r="L348" i="2"/>
  <c r="K349" i="2"/>
  <c r="E349" i="2"/>
  <c r="H349" i="2" s="1"/>
  <c r="C350" i="2"/>
  <c r="F348" i="2"/>
  <c r="G348" i="2"/>
  <c r="B351" i="2"/>
  <c r="J350" i="2"/>
  <c r="C351" i="2"/>
  <c r="N351" i="2" l="1"/>
  <c r="I351" i="2"/>
  <c r="D351" i="2"/>
  <c r="J351" i="2" s="1"/>
  <c r="M349" i="2"/>
  <c r="G349" i="2"/>
  <c r="L349" i="2"/>
  <c r="K350" i="2"/>
  <c r="F349" i="2"/>
  <c r="E350" i="2"/>
  <c r="H350" i="2" s="1"/>
  <c r="B352" i="2"/>
  <c r="N352" i="2" l="1"/>
  <c r="I352" i="2"/>
  <c r="D352" i="2"/>
  <c r="J352" i="2" s="1"/>
  <c r="M350" i="2"/>
  <c r="M351" i="2" s="1"/>
  <c r="K351" i="2"/>
  <c r="L350" i="2"/>
  <c r="L351" i="2" s="1"/>
  <c r="C352" i="2"/>
  <c r="F350" i="2"/>
  <c r="G350" i="2"/>
  <c r="E351" i="2"/>
  <c r="H351" i="2" s="1"/>
  <c r="B353" i="2"/>
  <c r="N353" i="2" l="1"/>
  <c r="I353" i="2"/>
  <c r="D353" i="2"/>
  <c r="J353" i="2" s="1"/>
  <c r="K352" i="2"/>
  <c r="C353" i="2"/>
  <c r="E352" i="2"/>
  <c r="H352" i="2" s="1"/>
  <c r="G351" i="2"/>
  <c r="F351" i="2"/>
  <c r="B354" i="2"/>
  <c r="N354" i="2" l="1"/>
  <c r="I354" i="2"/>
  <c r="D354" i="2"/>
  <c r="M352" i="2"/>
  <c r="L352" i="2"/>
  <c r="K353" i="2"/>
  <c r="G352" i="2"/>
  <c r="E353" i="2"/>
  <c r="H353" i="2" s="1"/>
  <c r="C354" i="2"/>
  <c r="F352" i="2"/>
  <c r="B355" i="2"/>
  <c r="C355" i="2" l="1"/>
  <c r="N355" i="2"/>
  <c r="I355" i="2"/>
  <c r="D355" i="2"/>
  <c r="J355" i="2" s="1"/>
  <c r="J354" i="2"/>
  <c r="K354" i="2" s="1"/>
  <c r="M353" i="2"/>
  <c r="L353" i="2"/>
  <c r="G353" i="2"/>
  <c r="F353" i="2"/>
  <c r="E354" i="2"/>
  <c r="H354" i="2" s="1"/>
  <c r="B356" i="2"/>
  <c r="N356" i="2" l="1"/>
  <c r="I356" i="2"/>
  <c r="D356" i="2"/>
  <c r="J356" i="2" s="1"/>
  <c r="M354" i="2"/>
  <c r="M355" i="2" s="1"/>
  <c r="K355" i="2"/>
  <c r="L354" i="2"/>
  <c r="L355" i="2" s="1"/>
  <c r="G354" i="2"/>
  <c r="C356" i="2"/>
  <c r="F354" i="2"/>
  <c r="E355" i="2"/>
  <c r="H355" i="2" s="1"/>
  <c r="B357" i="2"/>
  <c r="N357" i="2" l="1"/>
  <c r="I357" i="2"/>
  <c r="D357" i="2"/>
  <c r="K356" i="2"/>
  <c r="C357" i="2"/>
  <c r="G355" i="2"/>
  <c r="F355" i="2"/>
  <c r="E356" i="2"/>
  <c r="H356" i="2" s="1"/>
  <c r="B358" i="2"/>
  <c r="N358" i="2" l="1"/>
  <c r="I358" i="2"/>
  <c r="D358" i="2"/>
  <c r="J357" i="2"/>
  <c r="K357" i="2" s="1"/>
  <c r="M356" i="2"/>
  <c r="L356" i="2"/>
  <c r="E357" i="2"/>
  <c r="H357" i="2" s="1"/>
  <c r="C358" i="2"/>
  <c r="G356" i="2"/>
  <c r="F356" i="2"/>
  <c r="B359" i="2"/>
  <c r="J358" i="2"/>
  <c r="C359" i="2" l="1"/>
  <c r="N359" i="2"/>
  <c r="I359" i="2"/>
  <c r="D359" i="2"/>
  <c r="J359" i="2" s="1"/>
  <c r="M357" i="2"/>
  <c r="L357" i="2"/>
  <c r="F357" i="2"/>
  <c r="G357" i="2"/>
  <c r="E358" i="2"/>
  <c r="H358" i="2" s="1"/>
  <c r="B360" i="2"/>
  <c r="N360" i="2" l="1"/>
  <c r="I360" i="2"/>
  <c r="D360" i="2"/>
  <c r="L358" i="2"/>
  <c r="L359" i="2" s="1"/>
  <c r="M358" i="2"/>
  <c r="M359" i="2" s="1"/>
  <c r="K358" i="2"/>
  <c r="K359" i="2" s="1"/>
  <c r="G358" i="2"/>
  <c r="C360" i="2"/>
  <c r="F358" i="2"/>
  <c r="E359" i="2"/>
  <c r="H359" i="2" s="1"/>
  <c r="B361" i="2"/>
  <c r="N361" i="2" l="1"/>
  <c r="I361" i="2"/>
  <c r="D361" i="2"/>
  <c r="J360" i="2"/>
  <c r="L360" i="2" s="1"/>
  <c r="C361" i="2"/>
  <c r="G359" i="2"/>
  <c r="F359" i="2"/>
  <c r="E360" i="2"/>
  <c r="H360" i="2" s="1"/>
  <c r="B362" i="2"/>
  <c r="N362" i="2" l="1"/>
  <c r="I362" i="2"/>
  <c r="D362" i="2"/>
  <c r="J362" i="2" s="1"/>
  <c r="J361" i="2"/>
  <c r="L361" i="2" s="1"/>
  <c r="M360" i="2"/>
  <c r="K360" i="2"/>
  <c r="C362" i="2"/>
  <c r="G360" i="2"/>
  <c r="F360" i="2"/>
  <c r="E361" i="2"/>
  <c r="H361" i="2" s="1"/>
  <c r="B363" i="2"/>
  <c r="N363" i="2" l="1"/>
  <c r="I363" i="2"/>
  <c r="D363" i="2"/>
  <c r="J363" i="2" s="1"/>
  <c r="M361" i="2"/>
  <c r="K361" i="2"/>
  <c r="C363" i="2"/>
  <c r="G361" i="2"/>
  <c r="F361" i="2"/>
  <c r="E362" i="2"/>
  <c r="H362" i="2" s="1"/>
  <c r="B364" i="2"/>
  <c r="N364" i="2" l="1"/>
  <c r="I364" i="2"/>
  <c r="D364" i="2"/>
  <c r="M362" i="2"/>
  <c r="L362" i="2"/>
  <c r="K362" i="2"/>
  <c r="C364" i="2"/>
  <c r="G362" i="2"/>
  <c r="F362" i="2"/>
  <c r="E363" i="2"/>
  <c r="H363" i="2" s="1"/>
  <c r="B365" i="2"/>
  <c r="N365" i="2" l="1"/>
  <c r="I365" i="2"/>
  <c r="D365" i="2"/>
  <c r="J364" i="2"/>
  <c r="M363" i="2"/>
  <c r="L363" i="2"/>
  <c r="K363" i="2"/>
  <c r="C365" i="2"/>
  <c r="G363" i="2"/>
  <c r="F363" i="2"/>
  <c r="E364" i="2"/>
  <c r="H364" i="2" s="1"/>
  <c r="B366" i="2"/>
  <c r="N366" i="2" l="1"/>
  <c r="I366" i="2"/>
  <c r="D366" i="2"/>
  <c r="J366" i="2" s="1"/>
  <c r="M364" i="2"/>
  <c r="J365" i="2"/>
  <c r="L364" i="2"/>
  <c r="K364" i="2"/>
  <c r="C366" i="2"/>
  <c r="G364" i="2"/>
  <c r="F364" i="2"/>
  <c r="E365" i="2"/>
  <c r="H365" i="2" s="1"/>
  <c r="B367" i="2"/>
  <c r="N367" i="2" l="1"/>
  <c r="I367" i="2"/>
  <c r="D367" i="2"/>
  <c r="M365" i="2"/>
  <c r="M366" i="2" s="1"/>
  <c r="L365" i="2"/>
  <c r="K365" i="2"/>
  <c r="C367" i="2"/>
  <c r="G365" i="2"/>
  <c r="F365" i="2"/>
  <c r="E366" i="2"/>
  <c r="H366" i="2" s="1"/>
  <c r="B368" i="2"/>
  <c r="N368" i="2" l="1"/>
  <c r="I368" i="2"/>
  <c r="D368" i="2"/>
  <c r="J368" i="2" s="1"/>
  <c r="J367" i="2"/>
  <c r="M367" i="2" s="1"/>
  <c r="L366" i="2"/>
  <c r="K366" i="2"/>
  <c r="C368" i="2"/>
  <c r="G366" i="2"/>
  <c r="F366" i="2"/>
  <c r="E367" i="2"/>
  <c r="H367" i="2" s="1"/>
  <c r="B369" i="2"/>
  <c r="N369" i="2" l="1"/>
  <c r="I369" i="2"/>
  <c r="D369" i="2"/>
  <c r="J369" i="2" s="1"/>
  <c r="L367" i="2"/>
  <c r="K367" i="2"/>
  <c r="M368" i="2"/>
  <c r="E368" i="2"/>
  <c r="H368" i="2" s="1"/>
  <c r="C369" i="2"/>
  <c r="G367" i="2"/>
  <c r="F367" i="2"/>
  <c r="B370" i="2"/>
  <c r="C370" i="2" l="1"/>
  <c r="N370" i="2"/>
  <c r="I370" i="2"/>
  <c r="D370" i="2"/>
  <c r="J370" i="2" s="1"/>
  <c r="L368" i="2"/>
  <c r="F368" i="2"/>
  <c r="K368" i="2"/>
  <c r="G368" i="2"/>
  <c r="E369" i="2"/>
  <c r="H369" i="2" s="1"/>
  <c r="B371" i="2"/>
  <c r="N371" i="2" l="1"/>
  <c r="I371" i="2"/>
  <c r="D371" i="2"/>
  <c r="L369" i="2"/>
  <c r="L370" i="2" s="1"/>
  <c r="M369" i="2"/>
  <c r="M370" i="2" s="1"/>
  <c r="K369" i="2"/>
  <c r="K370" i="2" s="1"/>
  <c r="F369" i="2"/>
  <c r="G369" i="2"/>
  <c r="C371" i="2"/>
  <c r="E370" i="2"/>
  <c r="H370" i="2" s="1"/>
  <c r="B372" i="2"/>
  <c r="N372" i="2" l="1"/>
  <c r="I372" i="2"/>
  <c r="D372" i="2"/>
  <c r="J372" i="2" s="1"/>
  <c r="J371" i="2"/>
  <c r="M371" i="2" s="1"/>
  <c r="C372" i="2"/>
  <c r="F370" i="2"/>
  <c r="G370" i="2"/>
  <c r="E371" i="2"/>
  <c r="H371" i="2" s="1"/>
  <c r="B373" i="2"/>
  <c r="C373" i="2" l="1"/>
  <c r="N373" i="2"/>
  <c r="I373" i="2"/>
  <c r="D373" i="2"/>
  <c r="J373" i="2" s="1"/>
  <c r="L371" i="2"/>
  <c r="K371" i="2"/>
  <c r="M372" i="2"/>
  <c r="G371" i="2"/>
  <c r="F371" i="2"/>
  <c r="E372" i="2"/>
  <c r="H372" i="2" s="1"/>
  <c r="B374" i="2"/>
  <c r="C374" i="2" l="1"/>
  <c r="N374" i="2"/>
  <c r="I374" i="2"/>
  <c r="D374" i="2"/>
  <c r="J374" i="2" s="1"/>
  <c r="M373" i="2"/>
  <c r="K372" i="2"/>
  <c r="K373" i="2" s="1"/>
  <c r="L372" i="2"/>
  <c r="L373" i="2" s="1"/>
  <c r="F372" i="2"/>
  <c r="G372" i="2"/>
  <c r="E373" i="2"/>
  <c r="H373" i="2" s="1"/>
  <c r="B375" i="2"/>
  <c r="C375" i="2" l="1"/>
  <c r="N375" i="2"/>
  <c r="I375" i="2"/>
  <c r="D375" i="2"/>
  <c r="J375" i="2" s="1"/>
  <c r="M374" i="2"/>
  <c r="L374" i="2"/>
  <c r="K374" i="2"/>
  <c r="F373" i="2"/>
  <c r="G373" i="2"/>
  <c r="E374" i="2"/>
  <c r="H374" i="2" s="1"/>
  <c r="B376" i="2"/>
  <c r="C376" i="2"/>
  <c r="N376" i="2" l="1"/>
  <c r="I376" i="2"/>
  <c r="D376" i="2"/>
  <c r="M375" i="2"/>
  <c r="L375" i="2"/>
  <c r="K375" i="2"/>
  <c r="F374" i="2"/>
  <c r="G374" i="2"/>
  <c r="E375" i="2"/>
  <c r="H375" i="2" s="1"/>
  <c r="B377" i="2"/>
  <c r="C377" i="2" l="1"/>
  <c r="N377" i="2"/>
  <c r="I377" i="2"/>
  <c r="D377" i="2"/>
  <c r="J377" i="2" s="1"/>
  <c r="E376" i="2"/>
  <c r="H376" i="2" s="1"/>
  <c r="J376" i="2"/>
  <c r="L376" i="2" s="1"/>
  <c r="G375" i="2"/>
  <c r="F375" i="2"/>
  <c r="B378" i="2"/>
  <c r="C378" i="2" l="1"/>
  <c r="N378" i="2"/>
  <c r="I378" i="2"/>
  <c r="D378" i="2"/>
  <c r="J378" i="2" s="1"/>
  <c r="F376" i="2"/>
  <c r="G376" i="2"/>
  <c r="M376" i="2"/>
  <c r="M377" i="2" s="1"/>
  <c r="L377" i="2"/>
  <c r="K376" i="2"/>
  <c r="K377" i="2" s="1"/>
  <c r="E377" i="2"/>
  <c r="B379" i="2"/>
  <c r="N379" i="2" l="1"/>
  <c r="I379" i="2"/>
  <c r="D379" i="2"/>
  <c r="F377" i="2"/>
  <c r="H377" i="2"/>
  <c r="M378" i="2"/>
  <c r="L378" i="2"/>
  <c r="K378" i="2"/>
  <c r="C379" i="2"/>
  <c r="G377" i="2"/>
  <c r="E378" i="2"/>
  <c r="B380" i="2"/>
  <c r="C380" i="2" l="1"/>
  <c r="N380" i="2"/>
  <c r="I380" i="2"/>
  <c r="D380" i="2"/>
  <c r="J379" i="2"/>
  <c r="M379" i="2" s="1"/>
  <c r="H378" i="2"/>
  <c r="G378" i="2"/>
  <c r="F378" i="2"/>
  <c r="E379" i="2"/>
  <c r="B381" i="2"/>
  <c r="C381" i="2"/>
  <c r="N381" i="2" l="1"/>
  <c r="I381" i="2"/>
  <c r="D381" i="2"/>
  <c r="J381" i="2" s="1"/>
  <c r="E380" i="2"/>
  <c r="J380" i="2"/>
  <c r="M380" i="2" s="1"/>
  <c r="H379" i="2"/>
  <c r="L379" i="2"/>
  <c r="K379" i="2"/>
  <c r="G379" i="2"/>
  <c r="F379" i="2"/>
  <c r="B382" i="2"/>
  <c r="C382" i="2" l="1"/>
  <c r="N382" i="2"/>
  <c r="I382" i="2"/>
  <c r="D382" i="2"/>
  <c r="F380" i="2"/>
  <c r="H380" i="2"/>
  <c r="G380" i="2"/>
  <c r="M381" i="2"/>
  <c r="K380" i="2"/>
  <c r="K381" i="2" s="1"/>
  <c r="L380" i="2"/>
  <c r="L381" i="2" s="1"/>
  <c r="E381" i="2"/>
  <c r="B383" i="2"/>
  <c r="N383" i="2" l="1"/>
  <c r="I383" i="2"/>
  <c r="D383" i="2"/>
  <c r="J383" i="2" s="1"/>
  <c r="H381" i="2"/>
  <c r="J382" i="2"/>
  <c r="M382" i="2" s="1"/>
  <c r="G381" i="2"/>
  <c r="F381" i="2"/>
  <c r="C383" i="2"/>
  <c r="E382" i="2"/>
  <c r="B384" i="2"/>
  <c r="C384" i="2" l="1"/>
  <c r="N384" i="2"/>
  <c r="I384" i="2"/>
  <c r="D384" i="2"/>
  <c r="J384" i="2" s="1"/>
  <c r="H382" i="2"/>
  <c r="K382" i="2"/>
  <c r="L382" i="2"/>
  <c r="M383" i="2"/>
  <c r="F382" i="2"/>
  <c r="G382" i="2"/>
  <c r="E383" i="2"/>
  <c r="B385" i="2"/>
  <c r="C385" i="2" l="1"/>
  <c r="N385" i="2"/>
  <c r="I385" i="2"/>
  <c r="D385" i="2"/>
  <c r="H383" i="2"/>
  <c r="M384" i="2"/>
  <c r="L383" i="2"/>
  <c r="L384" i="2" s="1"/>
  <c r="K383" i="2"/>
  <c r="K384" i="2" s="1"/>
  <c r="F383" i="2"/>
  <c r="G383" i="2"/>
  <c r="E384" i="2"/>
  <c r="B386" i="2"/>
  <c r="C386" i="2" l="1"/>
  <c r="N386" i="2"/>
  <c r="I386" i="2"/>
  <c r="D386" i="2"/>
  <c r="J386" i="2" s="1"/>
  <c r="H384" i="2"/>
  <c r="E385" i="2"/>
  <c r="J385" i="2"/>
  <c r="M385" i="2" s="1"/>
  <c r="F384" i="2"/>
  <c r="G384" i="2"/>
  <c r="B387" i="2"/>
  <c r="C387" i="2" l="1"/>
  <c r="N387" i="2"/>
  <c r="I387" i="2"/>
  <c r="D387" i="2"/>
  <c r="H385" i="2"/>
  <c r="F385" i="2"/>
  <c r="G385" i="2"/>
  <c r="M386" i="2"/>
  <c r="L385" i="2"/>
  <c r="L386" i="2" s="1"/>
  <c r="K385" i="2"/>
  <c r="K386" i="2" s="1"/>
  <c r="E386" i="2"/>
  <c r="B388" i="2"/>
  <c r="N388" i="2" l="1"/>
  <c r="I388" i="2"/>
  <c r="D388" i="2"/>
  <c r="J388" i="2" s="1"/>
  <c r="H386" i="2"/>
  <c r="J387" i="2"/>
  <c r="M387" i="2" s="1"/>
  <c r="G386" i="2"/>
  <c r="C388" i="2"/>
  <c r="F386" i="2"/>
  <c r="E387" i="2"/>
  <c r="B389" i="2"/>
  <c r="N389" i="2" l="1"/>
  <c r="I389" i="2"/>
  <c r="D389" i="2"/>
  <c r="H387" i="2"/>
  <c r="L387" i="2"/>
  <c r="K387" i="2"/>
  <c r="C389" i="2"/>
  <c r="E388" i="2"/>
  <c r="F387" i="2"/>
  <c r="G387" i="2"/>
  <c r="B390" i="2"/>
  <c r="H388" i="2" l="1"/>
  <c r="N390" i="2"/>
  <c r="I390" i="2"/>
  <c r="D390" i="2"/>
  <c r="J390" i="2" s="1"/>
  <c r="J389" i="2"/>
  <c r="L388" i="2"/>
  <c r="M388" i="2"/>
  <c r="K388" i="2"/>
  <c r="F388" i="2"/>
  <c r="C390" i="2"/>
  <c r="G388" i="2"/>
  <c r="E389" i="2"/>
  <c r="H389" i="2" s="1"/>
  <c r="B391" i="2"/>
  <c r="N391" i="2" l="1"/>
  <c r="I391" i="2"/>
  <c r="D391" i="2"/>
  <c r="M389" i="2"/>
  <c r="L389" i="2"/>
  <c r="K389" i="2"/>
  <c r="C391" i="2"/>
  <c r="E390" i="2"/>
  <c r="H390" i="2" s="1"/>
  <c r="F389" i="2"/>
  <c r="G389" i="2"/>
  <c r="B392" i="2"/>
  <c r="N392" i="2" l="1"/>
  <c r="I392" i="2"/>
  <c r="D392" i="2"/>
  <c r="J392" i="2" s="1"/>
  <c r="J391" i="2"/>
  <c r="M390" i="2"/>
  <c r="L390" i="2"/>
  <c r="K390" i="2"/>
  <c r="C392" i="2"/>
  <c r="F390" i="2"/>
  <c r="G390" i="2"/>
  <c r="E391" i="2"/>
  <c r="H391" i="2" s="1"/>
  <c r="B393" i="2"/>
  <c r="N393" i="2" l="1"/>
  <c r="I393" i="2"/>
  <c r="D393" i="2"/>
  <c r="M391" i="2"/>
  <c r="M392" i="2" s="1"/>
  <c r="L391" i="2"/>
  <c r="K391" i="2"/>
  <c r="E392" i="2"/>
  <c r="H392" i="2" s="1"/>
  <c r="C393" i="2"/>
  <c r="G391" i="2"/>
  <c r="F391" i="2"/>
  <c r="B394" i="2"/>
  <c r="J393" i="2"/>
  <c r="C394" i="2" l="1"/>
  <c r="N394" i="2"/>
  <c r="I394" i="2"/>
  <c r="D394" i="2"/>
  <c r="J394" i="2" s="1"/>
  <c r="L392" i="2"/>
  <c r="L393" i="2" s="1"/>
  <c r="G392" i="2"/>
  <c r="F392" i="2"/>
  <c r="K392" i="2"/>
  <c r="E393" i="2"/>
  <c r="H393" i="2" s="1"/>
  <c r="B395" i="2"/>
  <c r="N395" i="2" l="1"/>
  <c r="I395" i="2"/>
  <c r="D395" i="2"/>
  <c r="M393" i="2"/>
  <c r="M394" i="2" s="1"/>
  <c r="L394" i="2"/>
  <c r="K393" i="2"/>
  <c r="K394" i="2" s="1"/>
  <c r="F393" i="2"/>
  <c r="G393" i="2"/>
  <c r="C395" i="2"/>
  <c r="E394" i="2"/>
  <c r="H394" i="2" s="1"/>
  <c r="B396" i="2"/>
  <c r="C396" i="2"/>
  <c r="N396" i="2" l="1"/>
  <c r="I396" i="2"/>
  <c r="D396" i="2"/>
  <c r="J396" i="2" s="1"/>
  <c r="J395" i="2"/>
  <c r="L395" i="2" s="1"/>
  <c r="F394" i="2"/>
  <c r="G394" i="2"/>
  <c r="E395" i="2"/>
  <c r="H395" i="2" s="1"/>
  <c r="B397" i="2"/>
  <c r="C397" i="2" l="1"/>
  <c r="N397" i="2"/>
  <c r="I397" i="2"/>
  <c r="D397" i="2"/>
  <c r="J397" i="2" s="1"/>
  <c r="M395" i="2"/>
  <c r="M396" i="2" s="1"/>
  <c r="L396" i="2"/>
  <c r="K395" i="2"/>
  <c r="K396" i="2" s="1"/>
  <c r="F395" i="2"/>
  <c r="G395" i="2"/>
  <c r="E396" i="2"/>
  <c r="H396" i="2" s="1"/>
  <c r="B398" i="2"/>
  <c r="C398" i="2" l="1"/>
  <c r="N398" i="2"/>
  <c r="I398" i="2"/>
  <c r="D398" i="2"/>
  <c r="J398" i="2" s="1"/>
  <c r="M397" i="2"/>
  <c r="L397" i="2"/>
  <c r="K397" i="2"/>
  <c r="G396" i="2"/>
  <c r="E397" i="2"/>
  <c r="H397" i="2" s="1"/>
  <c r="F396" i="2"/>
  <c r="B399" i="2"/>
  <c r="C399" i="2"/>
  <c r="N399" i="2" l="1"/>
  <c r="I399" i="2"/>
  <c r="D399" i="2"/>
  <c r="J399" i="2" s="1"/>
  <c r="M398" i="2"/>
  <c r="L398" i="2"/>
  <c r="K398" i="2"/>
  <c r="G397" i="2"/>
  <c r="E398" i="2"/>
  <c r="H398" i="2" s="1"/>
  <c r="F397" i="2"/>
  <c r="B400" i="2"/>
  <c r="C400" i="2" l="1"/>
  <c r="N400" i="2"/>
  <c r="I400" i="2"/>
  <c r="D400" i="2"/>
  <c r="M399" i="2"/>
  <c r="L399" i="2"/>
  <c r="K399" i="2"/>
  <c r="G398" i="2"/>
  <c r="F398" i="2"/>
  <c r="E399" i="2"/>
  <c r="H399" i="2" s="1"/>
  <c r="B401" i="2"/>
  <c r="C401" i="2"/>
  <c r="N401" i="2" l="1"/>
  <c r="I401" i="2"/>
  <c r="D401" i="2"/>
  <c r="J401" i="2" s="1"/>
  <c r="E400" i="2"/>
  <c r="H400" i="2" s="1"/>
  <c r="J400" i="2"/>
  <c r="L400" i="2" s="1"/>
  <c r="G399" i="2"/>
  <c r="F399" i="2"/>
  <c r="B402" i="2"/>
  <c r="C402" i="2" l="1"/>
  <c r="N402" i="2"/>
  <c r="I402" i="2"/>
  <c r="D402" i="2"/>
  <c r="J402" i="2" s="1"/>
  <c r="G400" i="2"/>
  <c r="F400" i="2"/>
  <c r="M400" i="2"/>
  <c r="M401" i="2" s="1"/>
  <c r="L401" i="2"/>
  <c r="K400" i="2"/>
  <c r="K401" i="2" s="1"/>
  <c r="E401" i="2"/>
  <c r="H401" i="2" s="1"/>
  <c r="B403" i="2"/>
  <c r="N403" i="2" l="1"/>
  <c r="I403" i="2"/>
  <c r="D403" i="2"/>
  <c r="M402" i="2"/>
  <c r="K402" i="2"/>
  <c r="L402" i="2"/>
  <c r="G401" i="2"/>
  <c r="F401" i="2"/>
  <c r="C403" i="2"/>
  <c r="E402" i="2"/>
  <c r="H402" i="2" s="1"/>
  <c r="B404" i="2"/>
  <c r="C404" i="2"/>
  <c r="N404" i="2" l="1"/>
  <c r="I404" i="2"/>
  <c r="D404" i="2"/>
  <c r="J403" i="2"/>
  <c r="M403" i="2" s="1"/>
  <c r="G402" i="2"/>
  <c r="F402" i="2"/>
  <c r="E403" i="2"/>
  <c r="H403" i="2" s="1"/>
  <c r="B405" i="2"/>
  <c r="C405" i="2" l="1"/>
  <c r="N405" i="2"/>
  <c r="I405" i="2"/>
  <c r="D405" i="2"/>
  <c r="E404" i="2"/>
  <c r="H404" i="2" s="1"/>
  <c r="J404" i="2"/>
  <c r="M404" i="2" s="1"/>
  <c r="K403" i="2"/>
  <c r="L403" i="2"/>
  <c r="G403" i="2"/>
  <c r="F403" i="2"/>
  <c r="B406" i="2"/>
  <c r="C406" i="2" l="1"/>
  <c r="N406" i="2"/>
  <c r="I406" i="2"/>
  <c r="D406" i="2"/>
  <c r="J406" i="2" s="1"/>
  <c r="F404" i="2"/>
  <c r="G404" i="2"/>
  <c r="E405" i="2"/>
  <c r="H405" i="2" s="1"/>
  <c r="J405" i="2"/>
  <c r="M405" i="2" s="1"/>
  <c r="L404" i="2"/>
  <c r="K404" i="2"/>
  <c r="B407" i="2"/>
  <c r="C407" i="2"/>
  <c r="N407" i="2" l="1"/>
  <c r="I407" i="2"/>
  <c r="D407" i="2"/>
  <c r="J407" i="2" s="1"/>
  <c r="G405" i="2"/>
  <c r="F405" i="2"/>
  <c r="M406" i="2"/>
  <c r="K405" i="2"/>
  <c r="K406" i="2" s="1"/>
  <c r="L405" i="2"/>
  <c r="L406" i="2" s="1"/>
  <c r="E406" i="2"/>
  <c r="H406" i="2" s="1"/>
  <c r="B408" i="2"/>
  <c r="N408" i="2" l="1"/>
  <c r="I408" i="2"/>
  <c r="D408" i="2"/>
  <c r="M407" i="2"/>
  <c r="L407" i="2"/>
  <c r="K407" i="2"/>
  <c r="G406" i="2"/>
  <c r="F406" i="2"/>
  <c r="C408" i="2"/>
  <c r="E407" i="2"/>
  <c r="H407" i="2" s="1"/>
  <c r="B409" i="2"/>
  <c r="C409" i="2" l="1"/>
  <c r="N409" i="2"/>
  <c r="I409" i="2"/>
  <c r="D409" i="2"/>
  <c r="J409" i="2" s="1"/>
  <c r="J408" i="2"/>
  <c r="M408" i="2" s="1"/>
  <c r="G407" i="2"/>
  <c r="F407" i="2"/>
  <c r="E408" i="2"/>
  <c r="H408" i="2" s="1"/>
  <c r="B410" i="2"/>
  <c r="C410" i="2" l="1"/>
  <c r="N410" i="2"/>
  <c r="I410" i="2"/>
  <c r="D410" i="2"/>
  <c r="J410" i="2" s="1"/>
  <c r="M409" i="2"/>
  <c r="L408" i="2"/>
  <c r="L409" i="2" s="1"/>
  <c r="K408" i="2"/>
  <c r="K409" i="2" s="1"/>
  <c r="G408" i="2"/>
  <c r="F408" i="2"/>
  <c r="E409" i="2"/>
  <c r="H409" i="2" s="1"/>
  <c r="B411" i="2"/>
  <c r="C411" i="2"/>
  <c r="N411" i="2" l="1"/>
  <c r="I411" i="2"/>
  <c r="D411" i="2"/>
  <c r="J411" i="2" s="1"/>
  <c r="M410" i="2"/>
  <c r="K410" i="2"/>
  <c r="L410" i="2"/>
  <c r="G409" i="2"/>
  <c r="F409" i="2"/>
  <c r="E410" i="2"/>
  <c r="H410" i="2" s="1"/>
  <c r="B412" i="2"/>
  <c r="C412" i="2" l="1"/>
  <c r="N412" i="2"/>
  <c r="I412" i="2"/>
  <c r="D412" i="2"/>
  <c r="K411" i="2"/>
  <c r="M411" i="2"/>
  <c r="L411" i="2"/>
  <c r="G410" i="2"/>
  <c r="F410" i="2"/>
  <c r="E411" i="2"/>
  <c r="H411" i="2" s="1"/>
  <c r="B413" i="2"/>
  <c r="C413" i="2" l="1"/>
  <c r="N413" i="2"/>
  <c r="I413" i="2"/>
  <c r="D413" i="2"/>
  <c r="J412" i="2"/>
  <c r="K412" i="2" s="1"/>
  <c r="G411" i="2"/>
  <c r="F411" i="2"/>
  <c r="E412" i="2"/>
  <c r="H412" i="2" s="1"/>
  <c r="B414" i="2"/>
  <c r="C414" i="2" l="1"/>
  <c r="N414" i="2"/>
  <c r="I414" i="2"/>
  <c r="D414" i="2"/>
  <c r="L412" i="2"/>
  <c r="M412" i="2"/>
  <c r="J413" i="2"/>
  <c r="K413" i="2" s="1"/>
  <c r="G412" i="2"/>
  <c r="F412" i="2"/>
  <c r="E413" i="2"/>
  <c r="H413" i="2" s="1"/>
  <c r="B415" i="2"/>
  <c r="C415" i="2" l="1"/>
  <c r="N415" i="2"/>
  <c r="I415" i="2"/>
  <c r="D415" i="2"/>
  <c r="J415" i="2" s="1"/>
  <c r="M413" i="2"/>
  <c r="L413" i="2"/>
  <c r="E414" i="2"/>
  <c r="H414" i="2" s="1"/>
  <c r="J414" i="2"/>
  <c r="G413" i="2"/>
  <c r="F413" i="2"/>
  <c r="B416" i="2"/>
  <c r="C416" i="2" l="1"/>
  <c r="N416" i="2"/>
  <c r="I416" i="2"/>
  <c r="D416" i="2"/>
  <c r="M414" i="2"/>
  <c r="M415" i="2" s="1"/>
  <c r="F414" i="2"/>
  <c r="G414" i="2"/>
  <c r="K414" i="2"/>
  <c r="K415" i="2" s="1"/>
  <c r="L414" i="2"/>
  <c r="L415" i="2" s="1"/>
  <c r="E415" i="2"/>
  <c r="H415" i="2" s="1"/>
  <c r="B417" i="2"/>
  <c r="N417" i="2" l="1"/>
  <c r="I417" i="2"/>
  <c r="D417" i="2"/>
  <c r="J416" i="2"/>
  <c r="M416" i="2" s="1"/>
  <c r="F415" i="2"/>
  <c r="G415" i="2"/>
  <c r="C417" i="2"/>
  <c r="E416" i="2"/>
  <c r="H416" i="2" s="1"/>
  <c r="B418" i="2"/>
  <c r="C418" i="2" l="1"/>
  <c r="N418" i="2"/>
  <c r="I418" i="2"/>
  <c r="D418" i="2"/>
  <c r="J418" i="2" s="1"/>
  <c r="K416" i="2"/>
  <c r="L416" i="2"/>
  <c r="J417" i="2"/>
  <c r="G416" i="2"/>
  <c r="F416" i="2"/>
  <c r="E417" i="2"/>
  <c r="H417" i="2" s="1"/>
  <c r="B419" i="2"/>
  <c r="C419" i="2" l="1"/>
  <c r="N419" i="2"/>
  <c r="I419" i="2"/>
  <c r="D419" i="2"/>
  <c r="J419" i="2" s="1"/>
  <c r="K417" i="2"/>
  <c r="K418" i="2" s="1"/>
  <c r="M417" i="2"/>
  <c r="M418" i="2" s="1"/>
  <c r="L417" i="2"/>
  <c r="L418" i="2" s="1"/>
  <c r="F417" i="2"/>
  <c r="G417" i="2"/>
  <c r="E418" i="2"/>
  <c r="H418" i="2" s="1"/>
  <c r="B420" i="2"/>
  <c r="C420" i="2" l="1"/>
  <c r="N420" i="2"/>
  <c r="I420" i="2"/>
  <c r="D420" i="2"/>
  <c r="K419" i="2"/>
  <c r="M419" i="2"/>
  <c r="L419" i="2"/>
  <c r="G418" i="2"/>
  <c r="F418" i="2"/>
  <c r="E419" i="2"/>
  <c r="H419" i="2" s="1"/>
  <c r="B421" i="2"/>
  <c r="C421" i="2" l="1"/>
  <c r="N421" i="2"/>
  <c r="I421" i="2"/>
  <c r="D421" i="2"/>
  <c r="J421" i="2" s="1"/>
  <c r="E420" i="2"/>
  <c r="H420" i="2" s="1"/>
  <c r="J420" i="2"/>
  <c r="M420" i="2" s="1"/>
  <c r="G419" i="2"/>
  <c r="F419" i="2"/>
  <c r="B422" i="2"/>
  <c r="C422" i="2" l="1"/>
  <c r="N422" i="2"/>
  <c r="I422" i="2"/>
  <c r="D422" i="2"/>
  <c r="F420" i="2"/>
  <c r="G420" i="2"/>
  <c r="M421" i="2"/>
  <c r="K420" i="2"/>
  <c r="K421" i="2" s="1"/>
  <c r="L420" i="2"/>
  <c r="L421" i="2" s="1"/>
  <c r="E421" i="2"/>
  <c r="H421" i="2" s="1"/>
  <c r="B423" i="2"/>
  <c r="C423" i="2" l="1"/>
  <c r="N423" i="2"/>
  <c r="I423" i="2"/>
  <c r="D423" i="2"/>
  <c r="J422" i="2"/>
  <c r="M422" i="2" s="1"/>
  <c r="F421" i="2"/>
  <c r="G421" i="2"/>
  <c r="E422" i="2"/>
  <c r="H422" i="2" s="1"/>
  <c r="B424" i="2"/>
  <c r="N424" i="2" l="1"/>
  <c r="I424" i="2"/>
  <c r="D424" i="2"/>
  <c r="K422" i="2"/>
  <c r="L422" i="2"/>
  <c r="J423" i="2"/>
  <c r="M423" i="2" s="1"/>
  <c r="G422" i="2"/>
  <c r="C424" i="2"/>
  <c r="F422" i="2"/>
  <c r="E423" i="2"/>
  <c r="H423" i="2" s="1"/>
  <c r="B425" i="2"/>
  <c r="J424" i="2"/>
  <c r="N425" i="2" l="1"/>
  <c r="I425" i="2"/>
  <c r="D425" i="2"/>
  <c r="J425" i="2" s="1"/>
  <c r="K423" i="2"/>
  <c r="L423" i="2"/>
  <c r="C425" i="2"/>
  <c r="G423" i="2"/>
  <c r="F423" i="2"/>
  <c r="E424" i="2"/>
  <c r="H424" i="2" s="1"/>
  <c r="B426" i="2"/>
  <c r="N426" i="2" l="1"/>
  <c r="I426" i="2"/>
  <c r="D426" i="2"/>
  <c r="J426" i="2" s="1"/>
  <c r="K424" i="2"/>
  <c r="K425" i="2" s="1"/>
  <c r="M424" i="2"/>
  <c r="L424" i="2"/>
  <c r="C426" i="2"/>
  <c r="F424" i="2"/>
  <c r="G424" i="2"/>
  <c r="E425" i="2"/>
  <c r="H425" i="2" s="1"/>
  <c r="B427" i="2"/>
  <c r="N427" i="2" l="1"/>
  <c r="I427" i="2"/>
  <c r="D427" i="2"/>
  <c r="M425" i="2"/>
  <c r="L425" i="2"/>
  <c r="K426" i="2"/>
  <c r="C427" i="2"/>
  <c r="F425" i="2"/>
  <c r="G425" i="2"/>
  <c r="E426" i="2"/>
  <c r="H426" i="2" s="1"/>
  <c r="B428" i="2"/>
  <c r="N428" i="2" l="1"/>
  <c r="I428" i="2"/>
  <c r="D428" i="2"/>
  <c r="J427" i="2"/>
  <c r="K427" i="2" s="1"/>
  <c r="M426" i="2"/>
  <c r="L426" i="2"/>
  <c r="C428" i="2"/>
  <c r="G426" i="2"/>
  <c r="F426" i="2"/>
  <c r="E427" i="2"/>
  <c r="H427" i="2" s="1"/>
  <c r="B429" i="2"/>
  <c r="N429" i="2" l="1"/>
  <c r="I429" i="2"/>
  <c r="D429" i="2"/>
  <c r="J428" i="2"/>
  <c r="K428" i="2" s="1"/>
  <c r="L427" i="2"/>
  <c r="M427" i="2"/>
  <c r="E428" i="2"/>
  <c r="H428" i="2" s="1"/>
  <c r="C429" i="2"/>
  <c r="G427" i="2"/>
  <c r="F427" i="2"/>
  <c r="B430" i="2"/>
  <c r="C430" i="2" l="1"/>
  <c r="N430" i="2"/>
  <c r="I430" i="2"/>
  <c r="D430" i="2"/>
  <c r="J430" i="2" s="1"/>
  <c r="J429" i="2"/>
  <c r="K429" i="2" s="1"/>
  <c r="M428" i="2"/>
  <c r="L428" i="2"/>
  <c r="G428" i="2"/>
  <c r="F428" i="2"/>
  <c r="E429" i="2"/>
  <c r="H429" i="2" s="1"/>
  <c r="B431" i="2"/>
  <c r="N431" i="2" l="1"/>
  <c r="I431" i="2"/>
  <c r="D431" i="2"/>
  <c r="M429" i="2"/>
  <c r="M430" i="2" s="1"/>
  <c r="K430" i="2"/>
  <c r="L429" i="2"/>
  <c r="L430" i="2" s="1"/>
  <c r="F429" i="2"/>
  <c r="G429" i="2"/>
  <c r="C431" i="2"/>
  <c r="E430" i="2"/>
  <c r="H430" i="2" s="1"/>
  <c r="B432" i="2"/>
  <c r="N432" i="2" l="1"/>
  <c r="I432" i="2"/>
  <c r="D432" i="2"/>
  <c r="J432" i="2" s="1"/>
  <c r="J431" i="2"/>
  <c r="M431" i="2" s="1"/>
  <c r="C432" i="2"/>
  <c r="G430" i="2"/>
  <c r="F430" i="2"/>
  <c r="E431" i="2"/>
  <c r="H431" i="2" s="1"/>
  <c r="B433" i="2"/>
  <c r="N433" i="2" l="1"/>
  <c r="I433" i="2"/>
  <c r="D433" i="2"/>
  <c r="K431" i="2"/>
  <c r="L431" i="2"/>
  <c r="M432" i="2"/>
  <c r="C433" i="2"/>
  <c r="G431" i="2"/>
  <c r="F431" i="2"/>
  <c r="E432" i="2"/>
  <c r="H432" i="2" s="1"/>
  <c r="B434" i="2"/>
  <c r="N434" i="2" l="1"/>
  <c r="I434" i="2"/>
  <c r="D434" i="2"/>
  <c r="J433" i="2"/>
  <c r="M433" i="2" s="1"/>
  <c r="L432" i="2"/>
  <c r="K432" i="2"/>
  <c r="E433" i="2"/>
  <c r="H433" i="2" s="1"/>
  <c r="C434" i="2"/>
  <c r="F432" i="2"/>
  <c r="G432" i="2"/>
  <c r="B435" i="2"/>
  <c r="C435" i="2" l="1"/>
  <c r="N435" i="2"/>
  <c r="I435" i="2"/>
  <c r="D435" i="2"/>
  <c r="J435" i="2" s="1"/>
  <c r="J434" i="2"/>
  <c r="M434" i="2" s="1"/>
  <c r="K433" i="2"/>
  <c r="L433" i="2"/>
  <c r="G433" i="2"/>
  <c r="F433" i="2"/>
  <c r="E434" i="2"/>
  <c r="H434" i="2" s="1"/>
  <c r="B436" i="2"/>
  <c r="N436" i="2" l="1"/>
  <c r="I436" i="2"/>
  <c r="D436" i="2"/>
  <c r="M435" i="2"/>
  <c r="L434" i="2"/>
  <c r="L435" i="2" s="1"/>
  <c r="K434" i="2"/>
  <c r="K435" i="2" s="1"/>
  <c r="F434" i="2"/>
  <c r="G434" i="2"/>
  <c r="C436" i="2"/>
  <c r="E435" i="2"/>
  <c r="H435" i="2" s="1"/>
  <c r="B437" i="2"/>
  <c r="C437" i="2" l="1"/>
  <c r="N437" i="2"/>
  <c r="I437" i="2"/>
  <c r="D437" i="2"/>
  <c r="J436" i="2"/>
  <c r="M436" i="2" s="1"/>
  <c r="E436" i="2"/>
  <c r="H436" i="2" s="1"/>
  <c r="F435" i="2"/>
  <c r="G435" i="2"/>
  <c r="B438" i="2"/>
  <c r="C438" i="2"/>
  <c r="N438" i="2" l="1"/>
  <c r="I438" i="2"/>
  <c r="D438" i="2"/>
  <c r="J438" i="2" s="1"/>
  <c r="E437" i="2"/>
  <c r="H437" i="2" s="1"/>
  <c r="J437" i="2"/>
  <c r="M437" i="2" s="1"/>
  <c r="L436" i="2"/>
  <c r="K436" i="2"/>
  <c r="G436" i="2"/>
  <c r="F436" i="2"/>
  <c r="B439" i="2"/>
  <c r="N439" i="2" l="1"/>
  <c r="I439" i="2"/>
  <c r="D439" i="2"/>
  <c r="F437" i="2"/>
  <c r="G437" i="2"/>
  <c r="M438" i="2"/>
  <c r="K437" i="2"/>
  <c r="K438" i="2" s="1"/>
  <c r="L437" i="2"/>
  <c r="L438" i="2" s="1"/>
  <c r="C439" i="2"/>
  <c r="E438" i="2"/>
  <c r="H438" i="2" s="1"/>
  <c r="B440" i="2"/>
  <c r="C440" i="2" l="1"/>
  <c r="N440" i="2"/>
  <c r="I440" i="2"/>
  <c r="D440" i="2"/>
  <c r="J440" i="2" s="1"/>
  <c r="J439" i="2"/>
  <c r="M439" i="2" s="1"/>
  <c r="F438" i="2"/>
  <c r="G438" i="2"/>
  <c r="E439" i="2"/>
  <c r="H439" i="2" s="1"/>
  <c r="B441" i="2"/>
  <c r="N441" i="2" l="1"/>
  <c r="I441" i="2"/>
  <c r="D441" i="2"/>
  <c r="M440" i="2"/>
  <c r="K439" i="2"/>
  <c r="K440" i="2" s="1"/>
  <c r="L439" i="2"/>
  <c r="L440" i="2" s="1"/>
  <c r="C441" i="2"/>
  <c r="F439" i="2"/>
  <c r="G439" i="2"/>
  <c r="E440" i="2"/>
  <c r="H440" i="2" s="1"/>
  <c r="B442" i="2"/>
  <c r="N442" i="2" l="1"/>
  <c r="I442" i="2"/>
  <c r="D442" i="2"/>
  <c r="J442" i="2" s="1"/>
  <c r="J441" i="2"/>
  <c r="M441" i="2" s="1"/>
  <c r="C442" i="2"/>
  <c r="F440" i="2"/>
  <c r="G440" i="2"/>
  <c r="E441" i="2"/>
  <c r="H441" i="2" s="1"/>
  <c r="B443" i="2"/>
  <c r="N443" i="2" l="1"/>
  <c r="I443" i="2"/>
  <c r="D443" i="2"/>
  <c r="K441" i="2"/>
  <c r="L441" i="2"/>
  <c r="M442" i="2"/>
  <c r="F441" i="2"/>
  <c r="G441" i="2"/>
  <c r="C443" i="2"/>
  <c r="E442" i="2"/>
  <c r="H442" i="2" s="1"/>
  <c r="B444" i="2"/>
  <c r="C444" i="2" l="1"/>
  <c r="N444" i="2"/>
  <c r="I444" i="2"/>
  <c r="D444" i="2"/>
  <c r="J444" i="2" s="1"/>
  <c r="J443" i="2"/>
  <c r="M443" i="2" s="1"/>
  <c r="L442" i="2"/>
  <c r="K442" i="2"/>
  <c r="F442" i="2"/>
  <c r="G442" i="2"/>
  <c r="E443" i="2"/>
  <c r="H443" i="2" s="1"/>
  <c r="B445" i="2"/>
  <c r="C445" i="2" l="1"/>
  <c r="N445" i="2"/>
  <c r="I445" i="2"/>
  <c r="D445" i="2"/>
  <c r="J445" i="2" s="1"/>
  <c r="M444" i="2"/>
  <c r="K443" i="2"/>
  <c r="K444" i="2" s="1"/>
  <c r="L443" i="2"/>
  <c r="L444" i="2" s="1"/>
  <c r="F443" i="2"/>
  <c r="G443" i="2"/>
  <c r="E444" i="2"/>
  <c r="H444" i="2" s="1"/>
  <c r="B446" i="2"/>
  <c r="C446" i="2" l="1"/>
  <c r="N446" i="2"/>
  <c r="I446" i="2"/>
  <c r="D446" i="2"/>
  <c r="M445" i="2"/>
  <c r="L445" i="2"/>
  <c r="K445" i="2"/>
  <c r="G444" i="2"/>
  <c r="F444" i="2"/>
  <c r="E445" i="2"/>
  <c r="H445" i="2" s="1"/>
  <c r="B447" i="2"/>
  <c r="C447" i="2"/>
  <c r="N447" i="2" l="1"/>
  <c r="I447" i="2"/>
  <c r="D447" i="2"/>
  <c r="J447" i="2" s="1"/>
  <c r="E446" i="2"/>
  <c r="H446" i="2" s="1"/>
  <c r="J446" i="2"/>
  <c r="M446" i="2" s="1"/>
  <c r="G445" i="2"/>
  <c r="F445" i="2"/>
  <c r="B448" i="2"/>
  <c r="C448" i="2" l="1"/>
  <c r="N448" i="2"/>
  <c r="I448" i="2"/>
  <c r="D448" i="2"/>
  <c r="J448" i="2" s="1"/>
  <c r="F446" i="2"/>
  <c r="G446" i="2"/>
  <c r="M447" i="2"/>
  <c r="L446" i="2"/>
  <c r="L447" i="2" s="1"/>
  <c r="K446" i="2"/>
  <c r="K447" i="2" s="1"/>
  <c r="E447" i="2"/>
  <c r="H447" i="2" s="1"/>
  <c r="B449" i="2"/>
  <c r="N449" i="2" l="1"/>
  <c r="I449" i="2"/>
  <c r="D449" i="2"/>
  <c r="M448" i="2"/>
  <c r="K448" i="2"/>
  <c r="L448" i="2"/>
  <c r="F447" i="2"/>
  <c r="G447" i="2"/>
  <c r="C449" i="2"/>
  <c r="E448" i="2"/>
  <c r="H448" i="2" s="1"/>
  <c r="B450" i="2"/>
  <c r="C450" i="2" l="1"/>
  <c r="N450" i="2"/>
  <c r="I450" i="2"/>
  <c r="D450" i="2"/>
  <c r="J450" i="2" s="1"/>
  <c r="J449" i="2"/>
  <c r="M449" i="2" s="1"/>
  <c r="F448" i="2"/>
  <c r="G448" i="2"/>
  <c r="E449" i="2"/>
  <c r="H449" i="2" s="1"/>
  <c r="B451" i="2"/>
  <c r="C451" i="2" l="1"/>
  <c r="N451" i="2"/>
  <c r="I451" i="2"/>
  <c r="D451" i="2"/>
  <c r="J451" i="2" s="1"/>
  <c r="M450" i="2"/>
  <c r="K449" i="2"/>
  <c r="K450" i="2" s="1"/>
  <c r="L449" i="2"/>
  <c r="L450" i="2" s="1"/>
  <c r="F449" i="2"/>
  <c r="G449" i="2"/>
  <c r="E450" i="2"/>
  <c r="H450" i="2" s="1"/>
  <c r="B452" i="2"/>
  <c r="C452" i="2" l="1"/>
  <c r="N452" i="2"/>
  <c r="I452" i="2"/>
  <c r="D452" i="2"/>
  <c r="J452" i="2" s="1"/>
  <c r="M451" i="2"/>
  <c r="L451" i="2"/>
  <c r="K451" i="2"/>
  <c r="G450" i="2"/>
  <c r="F450" i="2"/>
  <c r="E451" i="2"/>
  <c r="H451" i="2" s="1"/>
  <c r="B453" i="2"/>
  <c r="C453" i="2" l="1"/>
  <c r="N453" i="2"/>
  <c r="I453" i="2"/>
  <c r="D453" i="2"/>
  <c r="M452" i="2"/>
  <c r="L452" i="2"/>
  <c r="K452" i="2"/>
  <c r="G451" i="2"/>
  <c r="F451" i="2"/>
  <c r="E452" i="2"/>
  <c r="H452" i="2" s="1"/>
  <c r="B454" i="2"/>
  <c r="C454" i="2" l="1"/>
  <c r="N454" i="2"/>
  <c r="I454" i="2"/>
  <c r="D454" i="2"/>
  <c r="J454" i="2" s="1"/>
  <c r="E453" i="2"/>
  <c r="H453" i="2" s="1"/>
  <c r="J453" i="2"/>
  <c r="M453" i="2" s="1"/>
  <c r="G452" i="2"/>
  <c r="F452" i="2"/>
  <c r="B455" i="2"/>
  <c r="C455" i="2" l="1"/>
  <c r="N455" i="2"/>
  <c r="I455" i="2"/>
  <c r="D455" i="2"/>
  <c r="F453" i="2"/>
  <c r="G453" i="2"/>
  <c r="M454" i="2"/>
  <c r="L453" i="2"/>
  <c r="L454" i="2" s="1"/>
  <c r="K453" i="2"/>
  <c r="K454" i="2" s="1"/>
  <c r="E454" i="2"/>
  <c r="H454" i="2" s="1"/>
  <c r="B456" i="2"/>
  <c r="N456" i="2" l="1"/>
  <c r="I456" i="2"/>
  <c r="D456" i="2"/>
  <c r="J456" i="2" s="1"/>
  <c r="J455" i="2"/>
  <c r="M455" i="2" s="1"/>
  <c r="C456" i="2"/>
  <c r="G454" i="2"/>
  <c r="F454" i="2"/>
  <c r="E455" i="2"/>
  <c r="H455" i="2" s="1"/>
  <c r="B457" i="2"/>
  <c r="N457" i="2" l="1"/>
  <c r="I457" i="2"/>
  <c r="D457" i="2"/>
  <c r="L455" i="2"/>
  <c r="K455" i="2"/>
  <c r="M456" i="2"/>
  <c r="C457" i="2"/>
  <c r="F455" i="2"/>
  <c r="G455" i="2"/>
  <c r="E456" i="2"/>
  <c r="H456" i="2" s="1"/>
  <c r="B458" i="2"/>
  <c r="N458" i="2" l="1"/>
  <c r="I458" i="2"/>
  <c r="D458" i="2"/>
  <c r="J457" i="2"/>
  <c r="M457" i="2" s="1"/>
  <c r="K456" i="2"/>
  <c r="L456" i="2"/>
  <c r="C458" i="2"/>
  <c r="F456" i="2"/>
  <c r="G456" i="2"/>
  <c r="E457" i="2"/>
  <c r="H457" i="2" s="1"/>
  <c r="B459" i="2"/>
  <c r="N459" i="2" l="1"/>
  <c r="I459" i="2"/>
  <c r="D459" i="2"/>
  <c r="J459" i="2" s="1"/>
  <c r="J458" i="2"/>
  <c r="M458" i="2" s="1"/>
  <c r="K457" i="2"/>
  <c r="L457" i="2"/>
  <c r="C459" i="2"/>
  <c r="F457" i="2"/>
  <c r="G457" i="2"/>
  <c r="E458" i="2"/>
  <c r="H458" i="2" s="1"/>
  <c r="B460" i="2"/>
  <c r="N460" i="2" l="1"/>
  <c r="I460" i="2"/>
  <c r="D460" i="2"/>
  <c r="K458" i="2"/>
  <c r="L458" i="2"/>
  <c r="M459" i="2"/>
  <c r="C460" i="2"/>
  <c r="F458" i="2"/>
  <c r="G458" i="2"/>
  <c r="E459" i="2"/>
  <c r="H459" i="2" s="1"/>
  <c r="B461" i="2"/>
  <c r="N461" i="2" l="1"/>
  <c r="I461" i="2"/>
  <c r="D461" i="2"/>
  <c r="J460" i="2"/>
  <c r="M460" i="2" s="1"/>
  <c r="K459" i="2"/>
  <c r="L459" i="2"/>
  <c r="C461" i="2"/>
  <c r="G459" i="2"/>
  <c r="E460" i="2"/>
  <c r="H460" i="2" s="1"/>
  <c r="F459" i="2"/>
  <c r="B462" i="2"/>
  <c r="N462" i="2" l="1"/>
  <c r="I462" i="2"/>
  <c r="D462" i="2"/>
  <c r="J461" i="2"/>
  <c r="M461" i="2" s="1"/>
  <c r="K460" i="2"/>
  <c r="L460" i="2"/>
  <c r="C462" i="2"/>
  <c r="G460" i="2"/>
  <c r="F460" i="2"/>
  <c r="E461" i="2"/>
  <c r="H461" i="2" s="1"/>
  <c r="B463" i="2"/>
  <c r="J462" i="2"/>
  <c r="N463" i="2" l="1"/>
  <c r="I463" i="2"/>
  <c r="D463" i="2"/>
  <c r="K461" i="2"/>
  <c r="L461" i="2"/>
  <c r="M462" i="2"/>
  <c r="C463" i="2"/>
  <c r="F461" i="2"/>
  <c r="G461" i="2"/>
  <c r="E462" i="2"/>
  <c r="H462" i="2" s="1"/>
  <c r="B464" i="2"/>
  <c r="N464" i="2" l="1"/>
  <c r="I464" i="2"/>
  <c r="D464" i="2"/>
  <c r="J463" i="2"/>
  <c r="M463" i="2" s="1"/>
  <c r="K462" i="2"/>
  <c r="L462" i="2"/>
  <c r="C464" i="2"/>
  <c r="F462" i="2"/>
  <c r="G462" i="2"/>
  <c r="E463" i="2"/>
  <c r="H463" i="2" s="1"/>
  <c r="B465" i="2"/>
  <c r="J464" i="2"/>
  <c r="N465" i="2" l="1"/>
  <c r="I465" i="2"/>
  <c r="D465" i="2"/>
  <c r="K463" i="2"/>
  <c r="L463" i="2"/>
  <c r="M464" i="2"/>
  <c r="C465" i="2"/>
  <c r="E464" i="2"/>
  <c r="H464" i="2" s="1"/>
  <c r="F463" i="2"/>
  <c r="G463" i="2"/>
  <c r="B466" i="2"/>
  <c r="N466" i="2" l="1"/>
  <c r="I466" i="2"/>
  <c r="D466" i="2"/>
  <c r="J465" i="2"/>
  <c r="M465" i="2" s="1"/>
  <c r="K464" i="2"/>
  <c r="L464" i="2"/>
  <c r="C466" i="2"/>
  <c r="F464" i="2"/>
  <c r="G464" i="2"/>
  <c r="E465" i="2"/>
  <c r="H465" i="2" s="1"/>
  <c r="B467" i="2"/>
  <c r="J466" i="2"/>
  <c r="N467" i="2" l="1"/>
  <c r="I467" i="2"/>
  <c r="D467" i="2"/>
  <c r="K465" i="2"/>
  <c r="L465" i="2"/>
  <c r="M466" i="2"/>
  <c r="E466" i="2"/>
  <c r="H466" i="2" s="1"/>
  <c r="C467" i="2"/>
  <c r="G465" i="2"/>
  <c r="F465" i="2"/>
  <c r="B468" i="2"/>
  <c r="J467" i="2"/>
  <c r="C468" i="2"/>
  <c r="N468" i="2" l="1"/>
  <c r="I468" i="2"/>
  <c r="D468" i="2"/>
  <c r="J468" i="2" s="1"/>
  <c r="K466" i="2"/>
  <c r="K467" i="2" s="1"/>
  <c r="F466" i="2"/>
  <c r="G466" i="2"/>
  <c r="L466" i="2"/>
  <c r="E467" i="2"/>
  <c r="H467" i="2" s="1"/>
  <c r="B469" i="2"/>
  <c r="N469" i="2" l="1"/>
  <c r="I469" i="2"/>
  <c r="D469" i="2"/>
  <c r="M467" i="2"/>
  <c r="M468" i="2" s="1"/>
  <c r="K468" i="2"/>
  <c r="L467" i="2"/>
  <c r="L468" i="2" s="1"/>
  <c r="G467" i="2"/>
  <c r="F467" i="2"/>
  <c r="C469" i="2"/>
  <c r="E468" i="2"/>
  <c r="H468" i="2" s="1"/>
  <c r="B470" i="2"/>
  <c r="C470" i="2"/>
  <c r="N470" i="2" l="1"/>
  <c r="I470" i="2"/>
  <c r="D470" i="2"/>
  <c r="J470" i="2" s="1"/>
  <c r="J469" i="2"/>
  <c r="K469" i="2" s="1"/>
  <c r="F468" i="2"/>
  <c r="G468" i="2"/>
  <c r="E469" i="2"/>
  <c r="H469" i="2" s="1"/>
  <c r="B471" i="2"/>
  <c r="C471" i="2" l="1"/>
  <c r="N471" i="2"/>
  <c r="I471" i="2"/>
  <c r="D471" i="2"/>
  <c r="M469" i="2"/>
  <c r="M470" i="2" s="1"/>
  <c r="K470" i="2"/>
  <c r="L469" i="2"/>
  <c r="L470" i="2" s="1"/>
  <c r="F469" i="2"/>
  <c r="G469" i="2"/>
  <c r="E470" i="2"/>
  <c r="H470" i="2" s="1"/>
  <c r="B472" i="2"/>
  <c r="C472" i="2" l="1"/>
  <c r="N472" i="2"/>
  <c r="I472" i="2"/>
  <c r="D472" i="2"/>
  <c r="J472" i="2" s="1"/>
  <c r="E471" i="2"/>
  <c r="H471" i="2" s="1"/>
  <c r="J471" i="2"/>
  <c r="K471" i="2" s="1"/>
  <c r="F470" i="2"/>
  <c r="G470" i="2"/>
  <c r="B473" i="2"/>
  <c r="C473" i="2" l="1"/>
  <c r="N473" i="2"/>
  <c r="I473" i="2"/>
  <c r="D473" i="2"/>
  <c r="J473" i="2" s="1"/>
  <c r="G471" i="2"/>
  <c r="F471" i="2"/>
  <c r="M471" i="2"/>
  <c r="M472" i="2" s="1"/>
  <c r="K472" i="2"/>
  <c r="L471" i="2"/>
  <c r="L472" i="2" s="1"/>
  <c r="E472" i="2"/>
  <c r="H472" i="2" s="1"/>
  <c r="B474" i="2"/>
  <c r="N474" i="2" l="1"/>
  <c r="I474" i="2"/>
  <c r="D474" i="2"/>
  <c r="M473" i="2"/>
  <c r="L473" i="2"/>
  <c r="K473" i="2"/>
  <c r="C474" i="2"/>
  <c r="G472" i="2"/>
  <c r="F472" i="2"/>
  <c r="E473" i="2"/>
  <c r="H473" i="2" s="1"/>
  <c r="B475" i="2"/>
  <c r="N475" i="2" l="1"/>
  <c r="I475" i="2"/>
  <c r="D475" i="2"/>
  <c r="J475" i="2" s="1"/>
  <c r="J474" i="2"/>
  <c r="M474" i="2" s="1"/>
  <c r="C475" i="2"/>
  <c r="F473" i="2"/>
  <c r="G473" i="2"/>
  <c r="E474" i="2"/>
  <c r="H474" i="2" s="1"/>
  <c r="B476" i="2"/>
  <c r="N476" i="2" l="1"/>
  <c r="I476" i="2"/>
  <c r="D476" i="2"/>
  <c r="K474" i="2"/>
  <c r="L474" i="2"/>
  <c r="M475" i="2"/>
  <c r="C476" i="2"/>
  <c r="F474" i="2"/>
  <c r="G474" i="2"/>
  <c r="E475" i="2"/>
  <c r="H475" i="2" s="1"/>
  <c r="B477" i="2"/>
  <c r="N477" i="2" l="1"/>
  <c r="I477" i="2"/>
  <c r="D477" i="2"/>
  <c r="J477" i="2" s="1"/>
  <c r="J476" i="2"/>
  <c r="M476" i="2" s="1"/>
  <c r="K475" i="2"/>
  <c r="L475" i="2"/>
  <c r="C477" i="2"/>
  <c r="G475" i="2"/>
  <c r="F475" i="2"/>
  <c r="E476" i="2"/>
  <c r="H476" i="2" s="1"/>
  <c r="B478" i="2"/>
  <c r="N478" i="2" l="1"/>
  <c r="I478" i="2"/>
  <c r="D478" i="2"/>
  <c r="K476" i="2"/>
  <c r="L476" i="2"/>
  <c r="M477" i="2"/>
  <c r="C478" i="2"/>
  <c r="G476" i="2"/>
  <c r="F476" i="2"/>
  <c r="E477" i="2"/>
  <c r="H477" i="2" s="1"/>
  <c r="B479" i="2"/>
  <c r="N479" i="2" l="1"/>
  <c r="I479" i="2"/>
  <c r="D479" i="2"/>
  <c r="J478" i="2"/>
  <c r="M478" i="2" s="1"/>
  <c r="L477" i="2"/>
  <c r="K477" i="2"/>
  <c r="C479" i="2"/>
  <c r="F477" i="2"/>
  <c r="G477" i="2"/>
  <c r="E478" i="2"/>
  <c r="H478" i="2" s="1"/>
  <c r="B480" i="2"/>
  <c r="N480" i="2" l="1"/>
  <c r="I480" i="2"/>
  <c r="D480" i="2"/>
  <c r="J480" i="2" s="1"/>
  <c r="J479" i="2"/>
  <c r="M479" i="2" s="1"/>
  <c r="K478" i="2"/>
  <c r="L478" i="2"/>
  <c r="C480" i="2"/>
  <c r="G478" i="2"/>
  <c r="F478" i="2"/>
  <c r="E479" i="2"/>
  <c r="H479" i="2" s="1"/>
  <c r="B481" i="2"/>
  <c r="N481" i="2" l="1"/>
  <c r="I481" i="2"/>
  <c r="D481" i="2"/>
  <c r="L479" i="2"/>
  <c r="K479" i="2"/>
  <c r="M480" i="2"/>
  <c r="C481" i="2"/>
  <c r="F479" i="2"/>
  <c r="G479" i="2"/>
  <c r="E480" i="2"/>
  <c r="H480" i="2" s="1"/>
  <c r="B482" i="2"/>
  <c r="N482" i="2" l="1"/>
  <c r="I482" i="2"/>
  <c r="D482" i="2"/>
  <c r="J482" i="2" s="1"/>
  <c r="J481" i="2"/>
  <c r="M481" i="2" s="1"/>
  <c r="K480" i="2"/>
  <c r="L480" i="2"/>
  <c r="C482" i="2"/>
  <c r="F480" i="2"/>
  <c r="G480" i="2"/>
  <c r="E481" i="2"/>
  <c r="H481" i="2" s="1"/>
  <c r="B483" i="2"/>
  <c r="N483" i="2" l="1"/>
  <c r="I483" i="2"/>
  <c r="D483" i="2"/>
  <c r="L481" i="2"/>
  <c r="K481" i="2"/>
  <c r="M482" i="2"/>
  <c r="C483" i="2"/>
  <c r="F481" i="2"/>
  <c r="G481" i="2"/>
  <c r="E482" i="2"/>
  <c r="H482" i="2" s="1"/>
  <c r="B484" i="2"/>
  <c r="N484" i="2" l="1"/>
  <c r="I484" i="2"/>
  <c r="D484" i="2"/>
  <c r="J484" i="2" s="1"/>
  <c r="J483" i="2"/>
  <c r="M483" i="2" s="1"/>
  <c r="K482" i="2"/>
  <c r="L482" i="2"/>
  <c r="E483" i="2"/>
  <c r="H483" i="2" s="1"/>
  <c r="C484" i="2"/>
  <c r="G482" i="2"/>
  <c r="F482" i="2"/>
  <c r="B485" i="2"/>
  <c r="C485" i="2" l="1"/>
  <c r="N485" i="2"/>
  <c r="I485" i="2"/>
  <c r="D485" i="2"/>
  <c r="J485" i="2" s="1"/>
  <c r="L483" i="2"/>
  <c r="K483" i="2"/>
  <c r="M484" i="2"/>
  <c r="G483" i="2"/>
  <c r="F483" i="2"/>
  <c r="E484" i="2"/>
  <c r="H484" i="2" s="1"/>
  <c r="B486" i="2"/>
  <c r="N486" i="2" l="1"/>
  <c r="I486" i="2"/>
  <c r="D486" i="2"/>
  <c r="M485" i="2"/>
  <c r="K484" i="2"/>
  <c r="K485" i="2" s="1"/>
  <c r="L484" i="2"/>
  <c r="L485" i="2" s="1"/>
  <c r="F484" i="2"/>
  <c r="G484" i="2"/>
  <c r="C486" i="2"/>
  <c r="E485" i="2"/>
  <c r="H485" i="2" s="1"/>
  <c r="B487" i="2"/>
  <c r="C487" i="2" l="1"/>
  <c r="N487" i="2"/>
  <c r="I487" i="2"/>
  <c r="D487" i="2"/>
  <c r="J486" i="2"/>
  <c r="M486" i="2" s="1"/>
  <c r="F485" i="2"/>
  <c r="G485" i="2"/>
  <c r="E486" i="2"/>
  <c r="H486" i="2" s="1"/>
  <c r="B488" i="2"/>
  <c r="C488" i="2"/>
  <c r="N488" i="2" l="1"/>
  <c r="I488" i="2"/>
  <c r="D488" i="2"/>
  <c r="E487" i="2"/>
  <c r="H487" i="2" s="1"/>
  <c r="J487" i="2"/>
  <c r="M487" i="2" s="1"/>
  <c r="K486" i="2"/>
  <c r="L486" i="2"/>
  <c r="F486" i="2"/>
  <c r="G486" i="2"/>
  <c r="B489" i="2"/>
  <c r="C489" i="2" l="1"/>
  <c r="N489" i="2"/>
  <c r="I489" i="2"/>
  <c r="D489" i="2"/>
  <c r="J489" i="2" s="1"/>
  <c r="G487" i="2"/>
  <c r="F487" i="2"/>
  <c r="E488" i="2"/>
  <c r="J488" i="2"/>
  <c r="M488" i="2" s="1"/>
  <c r="L487" i="2"/>
  <c r="K487" i="2"/>
  <c r="B490" i="2"/>
  <c r="N490" i="2" l="1"/>
  <c r="I490" i="2"/>
  <c r="D490" i="2"/>
  <c r="G488" i="2"/>
  <c r="F488" i="2"/>
  <c r="H488" i="2"/>
  <c r="M489" i="2"/>
  <c r="K488" i="2"/>
  <c r="K489" i="2" s="1"/>
  <c r="L488" i="2"/>
  <c r="L489" i="2" s="1"/>
  <c r="C490" i="2"/>
  <c r="E489" i="2"/>
  <c r="B491" i="2"/>
  <c r="C491" i="2" l="1"/>
  <c r="N491" i="2"/>
  <c r="I491" i="2"/>
  <c r="D491" i="2"/>
  <c r="J491" i="2" s="1"/>
  <c r="H489" i="2"/>
  <c r="J490" i="2"/>
  <c r="K490" i="2" s="1"/>
  <c r="F489" i="2"/>
  <c r="G489" i="2"/>
  <c r="E490" i="2"/>
  <c r="H490" i="2" s="1"/>
  <c r="B492" i="2"/>
  <c r="N492" i="2" l="1"/>
  <c r="I492" i="2"/>
  <c r="D492" i="2"/>
  <c r="M490" i="2"/>
  <c r="M491" i="2" s="1"/>
  <c r="K491" i="2"/>
  <c r="L490" i="2"/>
  <c r="L491" i="2" s="1"/>
  <c r="C492" i="2"/>
  <c r="G490" i="2"/>
  <c r="E491" i="2"/>
  <c r="H491" i="2" s="1"/>
  <c r="F490" i="2"/>
  <c r="B493" i="2"/>
  <c r="N493" i="2" l="1"/>
  <c r="I493" i="2"/>
  <c r="D493" i="2"/>
  <c r="J493" i="2" s="1"/>
  <c r="J492" i="2"/>
  <c r="K492" i="2" s="1"/>
  <c r="E492" i="2"/>
  <c r="H492" i="2" s="1"/>
  <c r="C493" i="2"/>
  <c r="G491" i="2"/>
  <c r="F491" i="2"/>
  <c r="B494" i="2"/>
  <c r="C494" i="2" l="1"/>
  <c r="N494" i="2"/>
  <c r="I494" i="2"/>
  <c r="D494" i="2"/>
  <c r="J494" i="2" s="1"/>
  <c r="M492" i="2"/>
  <c r="K493" i="2"/>
  <c r="L492" i="2"/>
  <c r="F492" i="2"/>
  <c r="G492" i="2"/>
  <c r="E493" i="2"/>
  <c r="H493" i="2" s="1"/>
  <c r="B495" i="2"/>
  <c r="N495" i="2" l="1"/>
  <c r="I495" i="2"/>
  <c r="D495" i="2"/>
  <c r="J495" i="2" s="1"/>
  <c r="M493" i="2"/>
  <c r="M494" i="2" s="1"/>
  <c r="K494" i="2"/>
  <c r="L493" i="2"/>
  <c r="L494" i="2" s="1"/>
  <c r="F493" i="2"/>
  <c r="C495" i="2"/>
  <c r="E494" i="2"/>
  <c r="H494" i="2" s="1"/>
  <c r="G493" i="2"/>
  <c r="B496" i="2"/>
  <c r="C496" i="2"/>
  <c r="N496" i="2" l="1"/>
  <c r="I496" i="2"/>
  <c r="D496" i="2"/>
  <c r="J496" i="2" s="1"/>
  <c r="M495" i="2"/>
  <c r="E495" i="2"/>
  <c r="H495" i="2" s="1"/>
  <c r="F494" i="2"/>
  <c r="G494" i="2"/>
  <c r="B497" i="2"/>
  <c r="C497" i="2" l="1"/>
  <c r="N497" i="2"/>
  <c r="I497" i="2"/>
  <c r="D497" i="2"/>
  <c r="J497" i="2" s="1"/>
  <c r="M496" i="2"/>
  <c r="K495" i="2"/>
  <c r="K496" i="2" s="1"/>
  <c r="L495" i="2"/>
  <c r="L496" i="2" s="1"/>
  <c r="G495" i="2"/>
  <c r="F495" i="2"/>
  <c r="E496" i="2"/>
  <c r="H496" i="2" s="1"/>
  <c r="B498" i="2"/>
  <c r="N498" i="2" l="1"/>
  <c r="I498" i="2"/>
  <c r="D498" i="2"/>
  <c r="M497" i="2"/>
  <c r="L497" i="2"/>
  <c r="K497" i="2"/>
  <c r="F496" i="2"/>
  <c r="G496" i="2"/>
  <c r="C498" i="2"/>
  <c r="E497" i="2"/>
  <c r="H497" i="2" s="1"/>
  <c r="B499" i="2"/>
  <c r="C499" i="2" l="1"/>
  <c r="N499" i="2"/>
  <c r="I499" i="2"/>
  <c r="D499" i="2"/>
  <c r="J498" i="2"/>
  <c r="M498" i="2" s="1"/>
  <c r="G497" i="2"/>
  <c r="F497" i="2"/>
  <c r="E498" i="2"/>
  <c r="H498" i="2" s="1"/>
  <c r="B500" i="2"/>
  <c r="C500" i="2" l="1"/>
  <c r="N500" i="2"/>
  <c r="I500" i="2"/>
  <c r="D500" i="2"/>
  <c r="E499" i="2"/>
  <c r="H499" i="2" s="1"/>
  <c r="J499" i="2"/>
  <c r="M499" i="2" s="1"/>
  <c r="L498" i="2"/>
  <c r="K498" i="2"/>
  <c r="F498" i="2"/>
  <c r="G498" i="2"/>
  <c r="B501" i="2"/>
  <c r="C501" i="2" l="1"/>
  <c r="N501" i="2"/>
  <c r="I501" i="2"/>
  <c r="D501" i="2"/>
  <c r="J501" i="2" s="1"/>
  <c r="F499" i="2"/>
  <c r="G499" i="2"/>
  <c r="E500" i="2"/>
  <c r="H500" i="2" s="1"/>
  <c r="J500" i="2"/>
  <c r="M500" i="2" s="1"/>
  <c r="K499" i="2"/>
  <c r="L499" i="2"/>
  <c r="B502" i="2"/>
  <c r="N502" i="2" l="1"/>
  <c r="I502" i="2"/>
  <c r="D502" i="2"/>
  <c r="F500" i="2"/>
  <c r="G500" i="2"/>
  <c r="M501" i="2"/>
  <c r="L500" i="2"/>
  <c r="L501" i="2" s="1"/>
  <c r="K500" i="2"/>
  <c r="K501" i="2" s="1"/>
  <c r="C502" i="2"/>
  <c r="E501" i="2"/>
  <c r="H501" i="2" s="1"/>
  <c r="B503" i="2"/>
  <c r="N503" i="2" l="1"/>
  <c r="I503" i="2"/>
  <c r="D503" i="2"/>
  <c r="J502" i="2"/>
  <c r="L502" i="2" s="1"/>
  <c r="G501" i="2"/>
  <c r="C503" i="2"/>
  <c r="E502" i="2"/>
  <c r="H502" i="2" s="1"/>
  <c r="F501" i="2"/>
  <c r="B504" i="2"/>
  <c r="N504" i="2" l="1"/>
  <c r="I504" i="2"/>
  <c r="D504" i="2"/>
  <c r="J503" i="2"/>
  <c r="L503" i="2" s="1"/>
  <c r="M502" i="2"/>
  <c r="K502" i="2"/>
  <c r="F502" i="2"/>
  <c r="G502" i="2"/>
  <c r="C504" i="2"/>
  <c r="E503" i="2"/>
  <c r="H503" i="2" s="1"/>
  <c r="B505" i="2"/>
  <c r="N505" i="2" l="1"/>
  <c r="I505" i="2"/>
  <c r="D505" i="2"/>
  <c r="J504" i="2"/>
  <c r="L504" i="2" s="1"/>
  <c r="M503" i="2"/>
  <c r="K503" i="2"/>
  <c r="F503" i="2"/>
  <c r="G503" i="2"/>
  <c r="C505" i="2"/>
  <c r="E504" i="2"/>
  <c r="H504" i="2" s="1"/>
  <c r="B506" i="2"/>
  <c r="C506" i="2" l="1"/>
  <c r="N506" i="2"/>
  <c r="I506" i="2"/>
  <c r="D506" i="2"/>
  <c r="J506" i="2" s="1"/>
  <c r="J505" i="2"/>
  <c r="L505" i="2" s="1"/>
  <c r="M504" i="2"/>
  <c r="K504" i="2"/>
  <c r="F504" i="2"/>
  <c r="G504" i="2"/>
  <c r="E505" i="2"/>
  <c r="H505" i="2" s="1"/>
  <c r="B507" i="2"/>
  <c r="C507" i="2" l="1"/>
  <c r="N507" i="2"/>
  <c r="I507" i="2"/>
  <c r="D507" i="2"/>
  <c r="J507" i="2" s="1"/>
  <c r="M505" i="2"/>
  <c r="M506" i="2" s="1"/>
  <c r="L506" i="2"/>
  <c r="K505" i="2"/>
  <c r="K506" i="2" s="1"/>
  <c r="G505" i="2"/>
  <c r="F505" i="2"/>
  <c r="E506" i="2"/>
  <c r="H506" i="2" s="1"/>
  <c r="B508" i="2"/>
  <c r="C508" i="2"/>
  <c r="N508" i="2" l="1"/>
  <c r="I508" i="2"/>
  <c r="D508" i="2"/>
  <c r="L507" i="2"/>
  <c r="M507" i="2"/>
  <c r="K507" i="2"/>
  <c r="F506" i="2"/>
  <c r="G506" i="2"/>
  <c r="E507" i="2"/>
  <c r="H507" i="2" s="1"/>
  <c r="B509" i="2"/>
  <c r="C509" i="2"/>
  <c r="N509" i="2" l="1"/>
  <c r="I509" i="2"/>
  <c r="D509" i="2"/>
  <c r="J508" i="2"/>
  <c r="L508" i="2" s="1"/>
  <c r="F507" i="2"/>
  <c r="G507" i="2"/>
  <c r="E508" i="2"/>
  <c r="H508" i="2" s="1"/>
  <c r="B510" i="2"/>
  <c r="C510" i="2"/>
  <c r="N510" i="2" l="1"/>
  <c r="I510" i="2"/>
  <c r="D510" i="2"/>
  <c r="M508" i="2"/>
  <c r="K508" i="2"/>
  <c r="E509" i="2"/>
  <c r="H509" i="2" s="1"/>
  <c r="J509" i="2"/>
  <c r="G508" i="2"/>
  <c r="F508" i="2"/>
  <c r="B511" i="2"/>
  <c r="C511" i="2" l="1"/>
  <c r="N511" i="2"/>
  <c r="I511" i="2"/>
  <c r="D511" i="2"/>
  <c r="J511" i="2" s="1"/>
  <c r="M509" i="2"/>
  <c r="F509" i="2"/>
  <c r="G509" i="2"/>
  <c r="E510" i="2"/>
  <c r="H510" i="2" s="1"/>
  <c r="J510" i="2"/>
  <c r="M510" i="2" s="1"/>
  <c r="L509" i="2"/>
  <c r="K509" i="2"/>
  <c r="B512" i="2"/>
  <c r="N512" i="2" l="1"/>
  <c r="I512" i="2"/>
  <c r="D512" i="2"/>
  <c r="G510" i="2"/>
  <c r="F510" i="2"/>
  <c r="M511" i="2"/>
  <c r="K510" i="2"/>
  <c r="K511" i="2" s="1"/>
  <c r="L510" i="2"/>
  <c r="L511" i="2" s="1"/>
  <c r="C512" i="2"/>
  <c r="E511" i="2"/>
  <c r="H511" i="2" s="1"/>
  <c r="B513" i="2"/>
  <c r="N513" i="2" l="1"/>
  <c r="I513" i="2"/>
  <c r="D513" i="2"/>
  <c r="J513" i="2" s="1"/>
  <c r="J512" i="2"/>
  <c r="K512" i="2" s="1"/>
  <c r="C513" i="2"/>
  <c r="E512" i="2"/>
  <c r="H512" i="2" s="1"/>
  <c r="G511" i="2"/>
  <c r="F511" i="2"/>
  <c r="B514" i="2"/>
  <c r="N514" i="2" l="1"/>
  <c r="I514" i="2"/>
  <c r="D514" i="2"/>
  <c r="J514" i="2" s="1"/>
  <c r="M512" i="2"/>
  <c r="L512" i="2"/>
  <c r="K513" i="2"/>
  <c r="G512" i="2"/>
  <c r="C514" i="2"/>
  <c r="F512" i="2"/>
  <c r="E513" i="2"/>
  <c r="H513" i="2" s="1"/>
  <c r="B515" i="2"/>
  <c r="N515" i="2" l="1"/>
  <c r="I515" i="2"/>
  <c r="D515" i="2"/>
  <c r="M513" i="2"/>
  <c r="L513" i="2"/>
  <c r="K514" i="2"/>
  <c r="G513" i="2"/>
  <c r="F513" i="2"/>
  <c r="C515" i="2"/>
  <c r="E514" i="2"/>
  <c r="H514" i="2" s="1"/>
  <c r="B516" i="2"/>
  <c r="C516" i="2" l="1"/>
  <c r="N516" i="2"/>
  <c r="I516" i="2"/>
  <c r="D516" i="2"/>
  <c r="J515" i="2"/>
  <c r="K515" i="2" s="1"/>
  <c r="M514" i="2"/>
  <c r="L514" i="2"/>
  <c r="G514" i="2"/>
  <c r="F514" i="2"/>
  <c r="E515" i="2"/>
  <c r="H515" i="2" s="1"/>
  <c r="B517" i="2"/>
  <c r="C517" i="2" l="1"/>
  <c r="N517" i="2"/>
  <c r="I517" i="2"/>
  <c r="D517" i="2"/>
  <c r="E516" i="2"/>
  <c r="H516" i="2" s="1"/>
  <c r="J516" i="2"/>
  <c r="K516" i="2" s="1"/>
  <c r="M515" i="2"/>
  <c r="L515" i="2"/>
  <c r="F515" i="2"/>
  <c r="G515" i="2"/>
  <c r="B518" i="2"/>
  <c r="C518" i="2" l="1"/>
  <c r="N518" i="2"/>
  <c r="I518" i="2"/>
  <c r="D518" i="2"/>
  <c r="J518" i="2" s="1"/>
  <c r="F516" i="2"/>
  <c r="G516" i="2"/>
  <c r="E517" i="2"/>
  <c r="H517" i="2" s="1"/>
  <c r="J517" i="2"/>
  <c r="K517" i="2" s="1"/>
  <c r="M516" i="2"/>
  <c r="L516" i="2"/>
  <c r="B519" i="2"/>
  <c r="N519" i="2" l="1"/>
  <c r="I519" i="2"/>
  <c r="D519" i="2"/>
  <c r="G517" i="2"/>
  <c r="F517" i="2"/>
  <c r="M517" i="2"/>
  <c r="M518" i="2" s="1"/>
  <c r="K518" i="2"/>
  <c r="L517" i="2"/>
  <c r="L518" i="2" s="1"/>
  <c r="C519" i="2"/>
  <c r="E518" i="2"/>
  <c r="H518" i="2" s="1"/>
  <c r="B520" i="2"/>
  <c r="C520" i="2" l="1"/>
  <c r="N520" i="2"/>
  <c r="I520" i="2"/>
  <c r="D520" i="2"/>
  <c r="J520" i="2" s="1"/>
  <c r="J519" i="2"/>
  <c r="K519" i="2" s="1"/>
  <c r="G518" i="2"/>
  <c r="F518" i="2"/>
  <c r="E519" i="2"/>
  <c r="H519" i="2" s="1"/>
  <c r="B521" i="2"/>
  <c r="N521" i="2" l="1"/>
  <c r="I521" i="2"/>
  <c r="D521" i="2"/>
  <c r="M519" i="2"/>
  <c r="M520" i="2" s="1"/>
  <c r="K520" i="2"/>
  <c r="L519" i="2"/>
  <c r="L520" i="2" s="1"/>
  <c r="C521" i="2"/>
  <c r="G519" i="2"/>
  <c r="F519" i="2"/>
  <c r="E520" i="2"/>
  <c r="H520" i="2" s="1"/>
  <c r="B522" i="2"/>
  <c r="N522" i="2" l="1"/>
  <c r="I522" i="2"/>
  <c r="D522" i="2"/>
  <c r="J522" i="2" s="1"/>
  <c r="J521" i="2"/>
  <c r="M521" i="2" s="1"/>
  <c r="C522" i="2"/>
  <c r="F520" i="2"/>
  <c r="G520" i="2"/>
  <c r="E521" i="2"/>
  <c r="H521" i="2" s="1"/>
  <c r="B523" i="2"/>
  <c r="N523" i="2" l="1"/>
  <c r="I523" i="2"/>
  <c r="D523" i="2"/>
  <c r="K521" i="2"/>
  <c r="L521" i="2"/>
  <c r="M522" i="2"/>
  <c r="C523" i="2"/>
  <c r="G521" i="2"/>
  <c r="E522" i="2"/>
  <c r="H522" i="2" s="1"/>
  <c r="F521" i="2"/>
  <c r="B524" i="2"/>
  <c r="N524" i="2" l="1"/>
  <c r="I524" i="2"/>
  <c r="D524" i="2"/>
  <c r="J524" i="2" s="1"/>
  <c r="J523" i="2"/>
  <c r="M523" i="2" s="1"/>
  <c r="L522" i="2"/>
  <c r="K522" i="2"/>
  <c r="C524" i="2"/>
  <c r="G522" i="2"/>
  <c r="F522" i="2"/>
  <c r="E523" i="2"/>
  <c r="H523" i="2" s="1"/>
  <c r="B525" i="2"/>
  <c r="N525" i="2" l="1"/>
  <c r="I525" i="2"/>
  <c r="D525" i="2"/>
  <c r="K523" i="2"/>
  <c r="L523" i="2"/>
  <c r="M524" i="2"/>
  <c r="C525" i="2"/>
  <c r="F523" i="2"/>
  <c r="G523" i="2"/>
  <c r="E524" i="2"/>
  <c r="H524" i="2" s="1"/>
  <c r="B526" i="2"/>
  <c r="N526" i="2" l="1"/>
  <c r="I526" i="2"/>
  <c r="D526" i="2"/>
  <c r="J526" i="2" s="1"/>
  <c r="J525" i="2"/>
  <c r="M525" i="2" s="1"/>
  <c r="K524" i="2"/>
  <c r="L524" i="2"/>
  <c r="C526" i="2"/>
  <c r="G524" i="2"/>
  <c r="F524" i="2"/>
  <c r="E525" i="2"/>
  <c r="H525" i="2" s="1"/>
  <c r="B527" i="2"/>
  <c r="N527" i="2" l="1"/>
  <c r="I527" i="2"/>
  <c r="D527" i="2"/>
  <c r="J527" i="2" s="1"/>
  <c r="K525" i="2"/>
  <c r="L525" i="2"/>
  <c r="M526" i="2"/>
  <c r="E526" i="2"/>
  <c r="H526" i="2" s="1"/>
  <c r="C527" i="2"/>
  <c r="G525" i="2"/>
  <c r="F525" i="2"/>
  <c r="B528" i="2"/>
  <c r="C528" i="2" l="1"/>
  <c r="N528" i="2"/>
  <c r="I528" i="2"/>
  <c r="D528" i="2"/>
  <c r="J528" i="2" s="1"/>
  <c r="L526" i="2"/>
  <c r="K526" i="2"/>
  <c r="M527" i="2"/>
  <c r="F526" i="2"/>
  <c r="G526" i="2"/>
  <c r="E527" i="2"/>
  <c r="H527" i="2" s="1"/>
  <c r="B529" i="2"/>
  <c r="N529" i="2" l="1"/>
  <c r="I529" i="2"/>
  <c r="D529" i="2"/>
  <c r="M528" i="2"/>
  <c r="K527" i="2"/>
  <c r="K528" i="2" s="1"/>
  <c r="L527" i="2"/>
  <c r="L528" i="2" s="1"/>
  <c r="F527" i="2"/>
  <c r="G527" i="2"/>
  <c r="C529" i="2"/>
  <c r="E528" i="2"/>
  <c r="H528" i="2" s="1"/>
  <c r="B530" i="2"/>
  <c r="C530" i="2" l="1"/>
  <c r="N530" i="2"/>
  <c r="I530" i="2"/>
  <c r="D530" i="2"/>
  <c r="J530" i="2" s="1"/>
  <c r="J529" i="2"/>
  <c r="M529" i="2" s="1"/>
  <c r="G528" i="2"/>
  <c r="F528" i="2"/>
  <c r="E529" i="2"/>
  <c r="H529" i="2" s="1"/>
  <c r="B531" i="2"/>
  <c r="C531" i="2"/>
  <c r="N531" i="2" l="1"/>
  <c r="I531" i="2"/>
  <c r="D531" i="2"/>
  <c r="M530" i="2"/>
  <c r="K529" i="2"/>
  <c r="K530" i="2" s="1"/>
  <c r="L529" i="2"/>
  <c r="L530" i="2" s="1"/>
  <c r="F529" i="2"/>
  <c r="G529" i="2"/>
  <c r="E530" i="2"/>
  <c r="H530" i="2" s="1"/>
  <c r="B532" i="2"/>
  <c r="C532" i="2" l="1"/>
  <c r="N532" i="2"/>
  <c r="I532" i="2"/>
  <c r="D532" i="2"/>
  <c r="J532" i="2" s="1"/>
  <c r="E531" i="2"/>
  <c r="H531" i="2" s="1"/>
  <c r="J531" i="2"/>
  <c r="G530" i="2"/>
  <c r="F530" i="2"/>
  <c r="B533" i="2"/>
  <c r="C533" i="2" l="1"/>
  <c r="N533" i="2"/>
  <c r="I533" i="2"/>
  <c r="D533" i="2"/>
  <c r="J533" i="2" s="1"/>
  <c r="F531" i="2"/>
  <c r="G531" i="2"/>
  <c r="L531" i="2"/>
  <c r="L532" i="2" s="1"/>
  <c r="M531" i="2"/>
  <c r="M532" i="2" s="1"/>
  <c r="K531" i="2"/>
  <c r="K532" i="2" s="1"/>
  <c r="E532" i="2"/>
  <c r="H532" i="2" s="1"/>
  <c r="B534" i="2"/>
  <c r="N534" i="2" l="1"/>
  <c r="I534" i="2"/>
  <c r="D534" i="2"/>
  <c r="M533" i="2"/>
  <c r="L533" i="2"/>
  <c r="K533" i="2"/>
  <c r="C534" i="2"/>
  <c r="G532" i="2"/>
  <c r="F532" i="2"/>
  <c r="E533" i="2"/>
  <c r="H533" i="2" s="1"/>
  <c r="B535" i="2"/>
  <c r="N535" i="2" l="1"/>
  <c r="I535" i="2"/>
  <c r="D535" i="2"/>
  <c r="J535" i="2" s="1"/>
  <c r="J534" i="2"/>
  <c r="L534" i="2" s="1"/>
  <c r="C535" i="2"/>
  <c r="F533" i="2"/>
  <c r="G533" i="2"/>
  <c r="E534" i="2"/>
  <c r="H534" i="2" s="1"/>
  <c r="B536" i="2"/>
  <c r="N536" i="2" l="1"/>
  <c r="I536" i="2"/>
  <c r="D536" i="2"/>
  <c r="J536" i="2" s="1"/>
  <c r="M534" i="2"/>
  <c r="K534" i="2"/>
  <c r="L535" i="2"/>
  <c r="E535" i="2"/>
  <c r="H535" i="2" s="1"/>
  <c r="C536" i="2"/>
  <c r="G534" i="2"/>
  <c r="F534" i="2"/>
  <c r="B537" i="2"/>
  <c r="C537" i="2"/>
  <c r="N537" i="2" l="1"/>
  <c r="I537" i="2"/>
  <c r="D537" i="2"/>
  <c r="J537" i="2" s="1"/>
  <c r="M535" i="2"/>
  <c r="K535" i="2"/>
  <c r="F535" i="2"/>
  <c r="L536" i="2"/>
  <c r="G535" i="2"/>
  <c r="E536" i="2"/>
  <c r="H536" i="2" s="1"/>
  <c r="B538" i="2"/>
  <c r="C538" i="2" l="1"/>
  <c r="N538" i="2"/>
  <c r="I538" i="2"/>
  <c r="D538" i="2"/>
  <c r="M536" i="2"/>
  <c r="M537" i="2" s="1"/>
  <c r="L537" i="2"/>
  <c r="K536" i="2"/>
  <c r="K537" i="2" s="1"/>
  <c r="F536" i="2"/>
  <c r="G536" i="2"/>
  <c r="E537" i="2"/>
  <c r="H537" i="2" s="1"/>
  <c r="B539" i="2"/>
  <c r="N539" i="2" l="1"/>
  <c r="I539" i="2"/>
  <c r="D539" i="2"/>
  <c r="J539" i="2" s="1"/>
  <c r="J538" i="2"/>
  <c r="M538" i="2" s="1"/>
  <c r="F537" i="2"/>
  <c r="G537" i="2"/>
  <c r="C539" i="2"/>
  <c r="E538" i="2"/>
  <c r="H538" i="2" s="1"/>
  <c r="B540" i="2"/>
  <c r="C540" i="2" l="1"/>
  <c r="N540" i="2"/>
  <c r="I540" i="2"/>
  <c r="D540" i="2"/>
  <c r="J540" i="2" s="1"/>
  <c r="L538" i="2"/>
  <c r="K538" i="2"/>
  <c r="F538" i="2"/>
  <c r="G538" i="2"/>
  <c r="E539" i="2"/>
  <c r="H539" i="2" s="1"/>
  <c r="B541" i="2"/>
  <c r="N541" i="2" l="1"/>
  <c r="I541" i="2"/>
  <c r="D541" i="2"/>
  <c r="J541" i="2" s="1"/>
  <c r="L539" i="2"/>
  <c r="L540" i="2" s="1"/>
  <c r="M539" i="2"/>
  <c r="M540" i="2" s="1"/>
  <c r="K539" i="2"/>
  <c r="K540" i="2" s="1"/>
  <c r="F539" i="2"/>
  <c r="C541" i="2"/>
  <c r="G539" i="2"/>
  <c r="E540" i="2"/>
  <c r="H540" i="2" s="1"/>
  <c r="B542" i="2"/>
  <c r="C542" i="2" l="1"/>
  <c r="N542" i="2"/>
  <c r="I542" i="2"/>
  <c r="D542" i="2"/>
  <c r="J542" i="2" s="1"/>
  <c r="L541" i="2"/>
  <c r="F540" i="2"/>
  <c r="G540" i="2"/>
  <c r="E541" i="2"/>
  <c r="H541" i="2" s="1"/>
  <c r="B543" i="2"/>
  <c r="C543" i="2" l="1"/>
  <c r="N543" i="2"/>
  <c r="I543" i="2"/>
  <c r="D543" i="2"/>
  <c r="J543" i="2" s="1"/>
  <c r="M541" i="2"/>
  <c r="M542" i="2" s="1"/>
  <c r="L542" i="2"/>
  <c r="K541" i="2"/>
  <c r="K542" i="2" s="1"/>
  <c r="G541" i="2"/>
  <c r="F541" i="2"/>
  <c r="E542" i="2"/>
  <c r="H542" i="2" s="1"/>
  <c r="B544" i="2"/>
  <c r="C544" i="2" l="1"/>
  <c r="N544" i="2"/>
  <c r="I544" i="2"/>
  <c r="D544" i="2"/>
  <c r="J544" i="2" s="1"/>
  <c r="M543" i="2"/>
  <c r="K543" i="2"/>
  <c r="L543" i="2"/>
  <c r="E543" i="2"/>
  <c r="H543" i="2" s="1"/>
  <c r="F542" i="2"/>
  <c r="G542" i="2"/>
  <c r="B545" i="2"/>
  <c r="C545" i="2" l="1"/>
  <c r="N545" i="2"/>
  <c r="I545" i="2"/>
  <c r="D545" i="2"/>
  <c r="M544" i="2"/>
  <c r="L544" i="2"/>
  <c r="K544" i="2"/>
  <c r="F543" i="2"/>
  <c r="G543" i="2"/>
  <c r="E544" i="2"/>
  <c r="H544" i="2" s="1"/>
  <c r="B546" i="2"/>
  <c r="C546" i="2" l="1"/>
  <c r="N546" i="2"/>
  <c r="I546" i="2"/>
  <c r="D546" i="2"/>
  <c r="J546" i="2" s="1"/>
  <c r="E545" i="2"/>
  <c r="H545" i="2" s="1"/>
  <c r="J545" i="2"/>
  <c r="F544" i="2"/>
  <c r="G544" i="2"/>
  <c r="B547" i="2"/>
  <c r="C547" i="2" l="1"/>
  <c r="N547" i="2"/>
  <c r="I547" i="2"/>
  <c r="D547" i="2"/>
  <c r="J547" i="2" s="1"/>
  <c r="G545" i="2"/>
  <c r="F545" i="2"/>
  <c r="L545" i="2"/>
  <c r="L546" i="2" s="1"/>
  <c r="M545" i="2"/>
  <c r="M546" i="2" s="1"/>
  <c r="K545" i="2"/>
  <c r="K546" i="2" s="1"/>
  <c r="E546" i="2"/>
  <c r="H546" i="2" s="1"/>
  <c r="B548" i="2"/>
  <c r="N548" i="2" l="1"/>
  <c r="I548" i="2"/>
  <c r="D548" i="2"/>
  <c r="M547" i="2"/>
  <c r="K547" i="2"/>
  <c r="L547" i="2"/>
  <c r="F546" i="2"/>
  <c r="G546" i="2"/>
  <c r="C548" i="2"/>
  <c r="E547" i="2"/>
  <c r="H547" i="2" s="1"/>
  <c r="B549" i="2"/>
  <c r="C549" i="2"/>
  <c r="N549" i="2" l="1"/>
  <c r="I549" i="2"/>
  <c r="D549" i="2"/>
  <c r="J549" i="2" s="1"/>
  <c r="J548" i="2"/>
  <c r="L548" i="2" s="1"/>
  <c r="F547" i="2"/>
  <c r="G547" i="2"/>
  <c r="E548" i="2"/>
  <c r="H548" i="2" s="1"/>
  <c r="B550" i="2"/>
  <c r="C550" i="2" l="1"/>
  <c r="N550" i="2"/>
  <c r="I550" i="2"/>
  <c r="D550" i="2"/>
  <c r="J550" i="2" s="1"/>
  <c r="M548" i="2"/>
  <c r="M549" i="2" s="1"/>
  <c r="L549" i="2"/>
  <c r="K548" i="2"/>
  <c r="K549" i="2" s="1"/>
  <c r="G548" i="2"/>
  <c r="F548" i="2"/>
  <c r="E549" i="2"/>
  <c r="H549" i="2" s="1"/>
  <c r="B551" i="2"/>
  <c r="C551" i="2" l="1"/>
  <c r="E43" i="1" s="1"/>
  <c r="N551" i="2"/>
  <c r="I551" i="2"/>
  <c r="D551" i="2"/>
  <c r="J551" i="2" s="1"/>
  <c r="N43" i="1" s="1"/>
  <c r="M550" i="2"/>
  <c r="L550" i="2"/>
  <c r="K550" i="2"/>
  <c r="F549" i="2"/>
  <c r="G549" i="2"/>
  <c r="E550" i="2"/>
  <c r="H550" i="2" s="1"/>
  <c r="B552" i="2"/>
  <c r="C552" i="2" l="1"/>
  <c r="N552" i="2"/>
  <c r="I552" i="2"/>
  <c r="D552" i="2"/>
  <c r="L551" i="2"/>
  <c r="L54" i="1" s="1"/>
  <c r="M551" i="2"/>
  <c r="L55" i="1" s="1"/>
  <c r="K551" i="2"/>
  <c r="L53" i="1" s="1"/>
  <c r="F550" i="2"/>
  <c r="G550" i="2"/>
  <c r="E551" i="2"/>
  <c r="H551" i="2" s="1"/>
  <c r="C55" i="1" s="1"/>
  <c r="B553" i="2"/>
  <c r="C553" i="2" l="1"/>
  <c r="N553" i="2"/>
  <c r="I553" i="2"/>
  <c r="D553" i="2"/>
  <c r="J553" i="2" s="1"/>
  <c r="E552" i="2"/>
  <c r="H552" i="2" s="1"/>
  <c r="J552" i="2"/>
  <c r="M552" i="2" s="1"/>
  <c r="F551" i="2"/>
  <c r="G551" i="2"/>
  <c r="B554" i="2"/>
  <c r="C554" i="2" l="1"/>
  <c r="N554" i="2"/>
  <c r="I554" i="2"/>
  <c r="D554" i="2"/>
  <c r="F552" i="2"/>
  <c r="C53" i="1"/>
  <c r="G552" i="2"/>
  <c r="C54" i="1"/>
  <c r="M553" i="2"/>
  <c r="L552" i="2"/>
  <c r="L553" i="2" s="1"/>
  <c r="K552" i="2"/>
  <c r="K553" i="2" s="1"/>
  <c r="E553" i="2"/>
  <c r="H553" i="2" s="1"/>
  <c r="B555" i="2"/>
  <c r="N555" i="2" l="1"/>
  <c r="I555" i="2"/>
  <c r="D555" i="2"/>
  <c r="J555" i="2" s="1"/>
  <c r="J554" i="2"/>
  <c r="M554" i="2" s="1"/>
  <c r="C555" i="2"/>
  <c r="G553" i="2"/>
  <c r="F553" i="2"/>
  <c r="E554" i="2"/>
  <c r="H554" i="2" s="1"/>
  <c r="B556" i="2"/>
  <c r="N556" i="2" l="1"/>
  <c r="I556" i="2"/>
  <c r="D556" i="2"/>
  <c r="J556" i="2" s="1"/>
  <c r="L554" i="2"/>
  <c r="K554" i="2"/>
  <c r="E555" i="2"/>
  <c r="H555" i="2" s="1"/>
  <c r="C556" i="2"/>
  <c r="G554" i="2"/>
  <c r="F554" i="2"/>
  <c r="B557" i="2"/>
  <c r="C557" i="2" l="1"/>
  <c r="N557" i="2"/>
  <c r="I557" i="2"/>
  <c r="D557" i="2"/>
  <c r="J557" i="2" s="1"/>
  <c r="L555" i="2"/>
  <c r="M555" i="2"/>
  <c r="K555" i="2"/>
  <c r="F555" i="2"/>
  <c r="G555" i="2"/>
  <c r="E556" i="2"/>
  <c r="H556" i="2" s="1"/>
  <c r="B558" i="2"/>
  <c r="N558" i="2" l="1"/>
  <c r="I558" i="2"/>
  <c r="D558" i="2"/>
  <c r="J558" i="2" s="1"/>
  <c r="M556" i="2"/>
  <c r="M557" i="2" s="1"/>
  <c r="L556" i="2"/>
  <c r="L557" i="2" s="1"/>
  <c r="K556" i="2"/>
  <c r="K557" i="2" s="1"/>
  <c r="G556" i="2"/>
  <c r="F556" i="2"/>
  <c r="C558" i="2"/>
  <c r="E557" i="2"/>
  <c r="H557" i="2" s="1"/>
  <c r="B559" i="2"/>
  <c r="N559" i="2" l="1"/>
  <c r="I559" i="2"/>
  <c r="D559" i="2"/>
  <c r="J559" i="2" s="1"/>
  <c r="M558" i="2"/>
  <c r="C559" i="2"/>
  <c r="F557" i="2"/>
  <c r="G557" i="2"/>
  <c r="E558" i="2"/>
  <c r="H558" i="2" s="1"/>
  <c r="B560" i="2"/>
  <c r="N560" i="2" l="1"/>
  <c r="I560" i="2"/>
  <c r="D560" i="2"/>
  <c r="M559" i="2"/>
  <c r="L558" i="2"/>
  <c r="K558" i="2"/>
  <c r="E559" i="2"/>
  <c r="H559" i="2" s="1"/>
  <c r="C560" i="2"/>
  <c r="F558" i="2"/>
  <c r="G558" i="2"/>
  <c r="B561" i="2"/>
  <c r="J560" i="2"/>
  <c r="N561" i="2" l="1"/>
  <c r="I561" i="2"/>
  <c r="D561" i="2"/>
  <c r="J561" i="2" s="1"/>
  <c r="K559" i="2"/>
  <c r="L559" i="2"/>
  <c r="M560" i="2"/>
  <c r="G559" i="2"/>
  <c r="F559" i="2"/>
  <c r="C561" i="2"/>
  <c r="E560" i="2"/>
  <c r="H560" i="2" s="1"/>
  <c r="B562" i="2"/>
  <c r="C562" i="2" l="1"/>
  <c r="N562" i="2"/>
  <c r="I562" i="2"/>
  <c r="D562" i="2"/>
  <c r="J562" i="2" s="1"/>
  <c r="K560" i="2"/>
  <c r="L560" i="2"/>
  <c r="M561" i="2"/>
  <c r="F560" i="2"/>
  <c r="G560" i="2"/>
  <c r="E561" i="2"/>
  <c r="H561" i="2" s="1"/>
  <c r="B563" i="2"/>
  <c r="N563" i="2" l="1"/>
  <c r="I563" i="2"/>
  <c r="D563" i="2"/>
  <c r="M562" i="2"/>
  <c r="K561" i="2"/>
  <c r="K562" i="2" s="1"/>
  <c r="L561" i="2"/>
  <c r="L562" i="2" s="1"/>
  <c r="C563" i="2"/>
  <c r="G561" i="2"/>
  <c r="E562" i="2"/>
  <c r="H562" i="2" s="1"/>
  <c r="F561" i="2"/>
  <c r="B564" i="2"/>
  <c r="J563" i="2"/>
  <c r="N564" i="2" l="1"/>
  <c r="I564" i="2"/>
  <c r="D564" i="2"/>
  <c r="J564" i="2" s="1"/>
  <c r="K563" i="2"/>
  <c r="E563" i="2"/>
  <c r="H563" i="2" s="1"/>
  <c r="C564" i="2"/>
  <c r="G562" i="2"/>
  <c r="F562" i="2"/>
  <c r="B565" i="2"/>
  <c r="N565" i="2" l="1"/>
  <c r="I565" i="2"/>
  <c r="D565" i="2"/>
  <c r="J565" i="2" s="1"/>
  <c r="M563" i="2"/>
  <c r="L563" i="2"/>
  <c r="K564" i="2"/>
  <c r="E564" i="2"/>
  <c r="H564" i="2" s="1"/>
  <c r="F563" i="2"/>
  <c r="G563" i="2"/>
  <c r="C565" i="2"/>
  <c r="B566" i="2"/>
  <c r="N566" i="2" l="1"/>
  <c r="I566" i="2"/>
  <c r="D566" i="2"/>
  <c r="J566" i="2" s="1"/>
  <c r="M564" i="2"/>
  <c r="G564" i="2"/>
  <c r="K565" i="2"/>
  <c r="L564" i="2"/>
  <c r="F564" i="2"/>
  <c r="C566" i="2"/>
  <c r="E565" i="2"/>
  <c r="H565" i="2" s="1"/>
  <c r="B567" i="2"/>
  <c r="C567" i="2"/>
  <c r="N567" i="2" l="1"/>
  <c r="I567" i="2"/>
  <c r="D567" i="2"/>
  <c r="J567" i="2" s="1"/>
  <c r="M565" i="2"/>
  <c r="L565" i="2"/>
  <c r="K566" i="2"/>
  <c r="E566" i="2"/>
  <c r="H566" i="2" s="1"/>
  <c r="F565" i="2"/>
  <c r="G565" i="2"/>
  <c r="B568" i="2"/>
  <c r="C568" i="2" l="1"/>
  <c r="N568" i="2"/>
  <c r="I568" i="2"/>
  <c r="D568" i="2"/>
  <c r="J568" i="2" s="1"/>
  <c r="M566" i="2"/>
  <c r="M567" i="2" s="1"/>
  <c r="K567" i="2"/>
  <c r="L566" i="2"/>
  <c r="L567" i="2" s="1"/>
  <c r="F566" i="2"/>
  <c r="G566" i="2"/>
  <c r="E567" i="2"/>
  <c r="H567" i="2" s="1"/>
  <c r="B569" i="2"/>
  <c r="N569" i="2" l="1"/>
  <c r="I569" i="2"/>
  <c r="D569" i="2"/>
  <c r="J569" i="2" s="1"/>
  <c r="M568" i="2"/>
  <c r="K568" i="2"/>
  <c r="L568" i="2"/>
  <c r="F567" i="2"/>
  <c r="G567" i="2"/>
  <c r="C569" i="2"/>
  <c r="E568" i="2"/>
  <c r="H568" i="2" s="1"/>
  <c r="B570" i="2"/>
  <c r="N570" i="2" l="1"/>
  <c r="I570" i="2"/>
  <c r="D570" i="2"/>
  <c r="J570" i="2" s="1"/>
  <c r="M569" i="2"/>
  <c r="C570" i="2"/>
  <c r="F568" i="2"/>
  <c r="G568" i="2"/>
  <c r="E569" i="2"/>
  <c r="H569" i="2" s="1"/>
  <c r="B571" i="2"/>
  <c r="N571" i="2" l="1"/>
  <c r="I571" i="2"/>
  <c r="D571" i="2"/>
  <c r="K569" i="2"/>
  <c r="L569" i="2"/>
  <c r="M570" i="2"/>
  <c r="C571" i="2"/>
  <c r="F569" i="2"/>
  <c r="G569" i="2"/>
  <c r="E570" i="2"/>
  <c r="H570" i="2" s="1"/>
  <c r="B572" i="2"/>
  <c r="J571" i="2"/>
  <c r="N572" i="2" l="1"/>
  <c r="I572" i="2"/>
  <c r="D572" i="2"/>
  <c r="L570" i="2"/>
  <c r="K570" i="2"/>
  <c r="M571" i="2"/>
  <c r="E571" i="2"/>
  <c r="H571" i="2" s="1"/>
  <c r="C572" i="2"/>
  <c r="F570" i="2"/>
  <c r="G570" i="2"/>
  <c r="B573" i="2"/>
  <c r="J572" i="2"/>
  <c r="C573" i="2"/>
  <c r="N573" i="2" l="1"/>
  <c r="I573" i="2"/>
  <c r="D573" i="2"/>
  <c r="J573" i="2" s="1"/>
  <c r="E572" i="2"/>
  <c r="H572" i="2" s="1"/>
  <c r="L571" i="2"/>
  <c r="K571" i="2"/>
  <c r="M572" i="2"/>
  <c r="G571" i="2"/>
  <c r="F571" i="2"/>
  <c r="B574" i="2"/>
  <c r="N574" i="2" l="1"/>
  <c r="I574" i="2"/>
  <c r="D574" i="2"/>
  <c r="M573" i="2"/>
  <c r="F572" i="2"/>
  <c r="G572" i="2"/>
  <c r="K572" i="2"/>
  <c r="K573" i="2" s="1"/>
  <c r="L572" i="2"/>
  <c r="L573" i="2" s="1"/>
  <c r="C574" i="2"/>
  <c r="E573" i="2"/>
  <c r="H573" i="2" s="1"/>
  <c r="B575" i="2"/>
  <c r="J574" i="2"/>
  <c r="C575" i="2" l="1"/>
  <c r="N575" i="2"/>
  <c r="I575" i="2"/>
  <c r="D575" i="2"/>
  <c r="J575" i="2" s="1"/>
  <c r="L574" i="2"/>
  <c r="G573" i="2"/>
  <c r="F573" i="2"/>
  <c r="E574" i="2"/>
  <c r="H574" i="2" s="1"/>
  <c r="B576" i="2"/>
  <c r="N576" i="2" l="1"/>
  <c r="I576" i="2"/>
  <c r="D576" i="2"/>
  <c r="J576" i="2" s="1"/>
  <c r="M574" i="2"/>
  <c r="M575" i="2" s="1"/>
  <c r="L575" i="2"/>
  <c r="K574" i="2"/>
  <c r="K575" i="2" s="1"/>
  <c r="C576" i="2"/>
  <c r="F574" i="2"/>
  <c r="G574" i="2"/>
  <c r="E575" i="2"/>
  <c r="H575" i="2" s="1"/>
  <c r="B577" i="2"/>
  <c r="N577" i="2" l="1"/>
  <c r="I577" i="2"/>
  <c r="D577" i="2"/>
  <c r="J577" i="2" s="1"/>
  <c r="L576" i="2"/>
  <c r="E576" i="2"/>
  <c r="H576" i="2" s="1"/>
  <c r="C577" i="2"/>
  <c r="F575" i="2"/>
  <c r="G575" i="2"/>
  <c r="B578" i="2"/>
  <c r="C578" i="2" l="1"/>
  <c r="N578" i="2"/>
  <c r="I578" i="2"/>
  <c r="D578" i="2"/>
  <c r="J578" i="2" s="1"/>
  <c r="M576" i="2"/>
  <c r="K576" i="2"/>
  <c r="L577" i="2"/>
  <c r="G576" i="2"/>
  <c r="F576" i="2"/>
  <c r="E577" i="2"/>
  <c r="H577" i="2" s="1"/>
  <c r="B579" i="2"/>
  <c r="N579" i="2" l="1"/>
  <c r="I579" i="2"/>
  <c r="D579" i="2"/>
  <c r="J579" i="2" s="1"/>
  <c r="M577" i="2"/>
  <c r="M578" i="2" s="1"/>
  <c r="L578" i="2"/>
  <c r="K577" i="2"/>
  <c r="K578" i="2" s="1"/>
  <c r="F577" i="2"/>
  <c r="G577" i="2"/>
  <c r="C579" i="2"/>
  <c r="E578" i="2"/>
  <c r="H578" i="2" s="1"/>
  <c r="B580" i="2"/>
  <c r="N580" i="2" l="1"/>
  <c r="I580" i="2"/>
  <c r="D580" i="2"/>
  <c r="J580" i="2" s="1"/>
  <c r="K579" i="2"/>
  <c r="C580" i="2"/>
  <c r="F578" i="2"/>
  <c r="G578" i="2"/>
  <c r="E579" i="2"/>
  <c r="H579" i="2" s="1"/>
  <c r="B581" i="2"/>
  <c r="N581" i="2" l="1"/>
  <c r="I581" i="2"/>
  <c r="D581" i="2"/>
  <c r="J581" i="2" s="1"/>
  <c r="M579" i="2"/>
  <c r="L579" i="2"/>
  <c r="K580" i="2"/>
  <c r="C581" i="2"/>
  <c r="F579" i="2"/>
  <c r="G579" i="2"/>
  <c r="E580" i="2"/>
  <c r="H580" i="2" s="1"/>
  <c r="B582" i="2"/>
  <c r="C582" i="2" l="1"/>
  <c r="N582" i="2"/>
  <c r="I582" i="2"/>
  <c r="D582" i="2"/>
  <c r="M580" i="2"/>
  <c r="L580" i="2"/>
  <c r="K581" i="2"/>
  <c r="G580" i="2"/>
  <c r="F580" i="2"/>
  <c r="E581" i="2"/>
  <c r="H581" i="2" s="1"/>
  <c r="B583" i="2"/>
  <c r="C583" i="2" l="1"/>
  <c r="N583" i="2"/>
  <c r="I583" i="2"/>
  <c r="D583" i="2"/>
  <c r="E582" i="2"/>
  <c r="H582" i="2" s="1"/>
  <c r="J582" i="2"/>
  <c r="K582" i="2" s="1"/>
  <c r="M581" i="2"/>
  <c r="L581" i="2"/>
  <c r="F581" i="2"/>
  <c r="G581" i="2"/>
  <c r="B584" i="2"/>
  <c r="C584" i="2" l="1"/>
  <c r="N584" i="2"/>
  <c r="I584" i="2"/>
  <c r="D584" i="2"/>
  <c r="J584" i="2" s="1"/>
  <c r="G582" i="2"/>
  <c r="F582" i="2"/>
  <c r="E583" i="2"/>
  <c r="H583" i="2" s="1"/>
  <c r="J583" i="2"/>
  <c r="K583" i="2" s="1"/>
  <c r="M582" i="2"/>
  <c r="L582" i="2"/>
  <c r="B585" i="2"/>
  <c r="N585" i="2" l="1"/>
  <c r="I585" i="2"/>
  <c r="D585" i="2"/>
  <c r="J585" i="2" s="1"/>
  <c r="G583" i="2"/>
  <c r="F583" i="2"/>
  <c r="M583" i="2"/>
  <c r="M584" i="2" s="1"/>
  <c r="K584" i="2"/>
  <c r="L583" i="2"/>
  <c r="L584" i="2" s="1"/>
  <c r="C585" i="2"/>
  <c r="E584" i="2"/>
  <c r="H584" i="2" s="1"/>
  <c r="B586" i="2"/>
  <c r="C586" i="2"/>
  <c r="N586" i="2" l="1"/>
  <c r="I586" i="2"/>
  <c r="D586" i="2"/>
  <c r="J586" i="2" s="1"/>
  <c r="K585" i="2"/>
  <c r="G584" i="2"/>
  <c r="F584" i="2"/>
  <c r="E585" i="2"/>
  <c r="H585" i="2" s="1"/>
  <c r="B587" i="2"/>
  <c r="N587" i="2" l="1"/>
  <c r="I587" i="2"/>
  <c r="D587" i="2"/>
  <c r="J587" i="2" s="1"/>
  <c r="M585" i="2"/>
  <c r="M586" i="2" s="1"/>
  <c r="K586" i="2"/>
  <c r="L585" i="2"/>
  <c r="L586" i="2" s="1"/>
  <c r="C587" i="2"/>
  <c r="G585" i="2"/>
  <c r="F585" i="2"/>
  <c r="E586" i="2"/>
  <c r="H586" i="2" s="1"/>
  <c r="B588" i="2"/>
  <c r="N588" i="2" l="1"/>
  <c r="I588" i="2"/>
  <c r="D588" i="2"/>
  <c r="J588" i="2" s="1"/>
  <c r="K587" i="2"/>
  <c r="E587" i="2"/>
  <c r="H587" i="2" s="1"/>
  <c r="C588" i="2"/>
  <c r="F586" i="2"/>
  <c r="G586" i="2"/>
  <c r="B589" i="2"/>
  <c r="N589" i="2" l="1"/>
  <c r="I589" i="2"/>
  <c r="D589" i="2"/>
  <c r="J589" i="2" s="1"/>
  <c r="M587" i="2"/>
  <c r="L587" i="2"/>
  <c r="K588" i="2"/>
  <c r="G587" i="2"/>
  <c r="F587" i="2"/>
  <c r="E588" i="2"/>
  <c r="H588" i="2" s="1"/>
  <c r="C589" i="2"/>
  <c r="B590" i="2"/>
  <c r="C590" i="2" l="1"/>
  <c r="N590" i="2"/>
  <c r="I590" i="2"/>
  <c r="D590" i="2"/>
  <c r="J590" i="2" s="1"/>
  <c r="M588" i="2"/>
  <c r="K589" i="2"/>
  <c r="L588" i="2"/>
  <c r="F588" i="2"/>
  <c r="G588" i="2"/>
  <c r="E589" i="2"/>
  <c r="H589" i="2" s="1"/>
  <c r="B591" i="2"/>
  <c r="N591" i="2" l="1"/>
  <c r="I591" i="2"/>
  <c r="D591" i="2"/>
  <c r="J591" i="2" s="1"/>
  <c r="M589" i="2"/>
  <c r="M590" i="2" s="1"/>
  <c r="L589" i="2"/>
  <c r="L590" i="2" s="1"/>
  <c r="K590" i="2"/>
  <c r="C591" i="2"/>
  <c r="F589" i="2"/>
  <c r="G589" i="2"/>
  <c r="E590" i="2"/>
  <c r="H590" i="2" s="1"/>
  <c r="B592" i="2"/>
  <c r="N592" i="2" l="1"/>
  <c r="I592" i="2"/>
  <c r="D592" i="2"/>
  <c r="J592" i="2" s="1"/>
  <c r="M591" i="2"/>
  <c r="C592" i="2"/>
  <c r="F590" i="2"/>
  <c r="G590" i="2"/>
  <c r="E591" i="2"/>
  <c r="H591" i="2" s="1"/>
  <c r="B593" i="2"/>
  <c r="N593" i="2" l="1"/>
  <c r="I593" i="2"/>
  <c r="D593" i="2"/>
  <c r="J593" i="2" s="1"/>
  <c r="K591" i="2"/>
  <c r="L591" i="2"/>
  <c r="M592" i="2"/>
  <c r="C593" i="2"/>
  <c r="F591" i="2"/>
  <c r="G591" i="2"/>
  <c r="E592" i="2"/>
  <c r="H592" i="2" s="1"/>
  <c r="B594" i="2"/>
  <c r="N594" i="2" l="1"/>
  <c r="I594" i="2"/>
  <c r="D594" i="2"/>
  <c r="L592" i="2"/>
  <c r="K592" i="2"/>
  <c r="M593" i="2"/>
  <c r="C594" i="2"/>
  <c r="G592" i="2"/>
  <c r="F592" i="2"/>
  <c r="E593" i="2"/>
  <c r="H593" i="2" s="1"/>
  <c r="B595" i="2"/>
  <c r="J594" i="2"/>
  <c r="N595" i="2" l="1"/>
  <c r="I595" i="2"/>
  <c r="D595" i="2"/>
  <c r="K593" i="2"/>
  <c r="L593" i="2"/>
  <c r="M594" i="2"/>
  <c r="C595" i="2"/>
  <c r="E594" i="2"/>
  <c r="H594" i="2" s="1"/>
  <c r="F593" i="2"/>
  <c r="G593" i="2"/>
  <c r="B596" i="2"/>
  <c r="J595" i="2"/>
  <c r="N596" i="2" l="1"/>
  <c r="I596" i="2"/>
  <c r="D596" i="2"/>
  <c r="J596" i="2" s="1"/>
  <c r="K594" i="2"/>
  <c r="L594" i="2"/>
  <c r="M595" i="2"/>
  <c r="E595" i="2"/>
  <c r="H595" i="2" s="1"/>
  <c r="C596" i="2"/>
  <c r="G594" i="2"/>
  <c r="F594" i="2"/>
  <c r="B597" i="2"/>
  <c r="C597" i="2" l="1"/>
  <c r="N597" i="2"/>
  <c r="I597" i="2"/>
  <c r="D597" i="2"/>
  <c r="J597" i="2" s="1"/>
  <c r="L595" i="2"/>
  <c r="K595" i="2"/>
  <c r="M596" i="2"/>
  <c r="E596" i="2"/>
  <c r="H596" i="2" s="1"/>
  <c r="F595" i="2"/>
  <c r="G595" i="2"/>
  <c r="B598" i="2"/>
  <c r="N598" i="2" l="1"/>
  <c r="I598" i="2"/>
  <c r="D598" i="2"/>
  <c r="J598" i="2" s="1"/>
  <c r="M597" i="2"/>
  <c r="K596" i="2"/>
  <c r="K597" i="2" s="1"/>
  <c r="L596" i="2"/>
  <c r="L597" i="2" s="1"/>
  <c r="F596" i="2"/>
  <c r="G596" i="2"/>
  <c r="C598" i="2"/>
  <c r="E597" i="2"/>
  <c r="H597" i="2" s="1"/>
  <c r="B599" i="2"/>
  <c r="C599" i="2" l="1"/>
  <c r="N599" i="2"/>
  <c r="I599" i="2"/>
  <c r="D599" i="2"/>
  <c r="J599" i="2" s="1"/>
  <c r="M598" i="2"/>
  <c r="F597" i="2"/>
  <c r="G597" i="2"/>
  <c r="E598" i="2"/>
  <c r="H598" i="2" s="1"/>
  <c r="B600" i="2"/>
  <c r="C600" i="2" l="1"/>
  <c r="N600" i="2"/>
  <c r="I600" i="2"/>
  <c r="D600" i="2"/>
  <c r="M599" i="2"/>
  <c r="K598" i="2"/>
  <c r="K599" i="2" s="1"/>
  <c r="L598" i="2"/>
  <c r="L599" i="2" s="1"/>
  <c r="F598" i="2"/>
  <c r="G598" i="2"/>
  <c r="E599" i="2"/>
  <c r="H599" i="2" s="1"/>
  <c r="B601" i="2"/>
  <c r="C601" i="2" l="1"/>
  <c r="N601" i="2"/>
  <c r="I601" i="2"/>
  <c r="D601" i="2"/>
  <c r="J601" i="2" s="1"/>
  <c r="E600" i="2"/>
  <c r="H600" i="2" s="1"/>
  <c r="J600" i="2"/>
  <c r="G599" i="2"/>
  <c r="F599" i="2"/>
  <c r="B602" i="2"/>
  <c r="C602" i="2" l="1"/>
  <c r="N602" i="2"/>
  <c r="I602" i="2"/>
  <c r="D602" i="2"/>
  <c r="J602" i="2" s="1"/>
  <c r="F600" i="2"/>
  <c r="G600" i="2"/>
  <c r="L600" i="2"/>
  <c r="L601" i="2" s="1"/>
  <c r="M600" i="2"/>
  <c r="M601" i="2" s="1"/>
  <c r="K600" i="2"/>
  <c r="K601" i="2" s="1"/>
  <c r="E601" i="2"/>
  <c r="H601" i="2" s="1"/>
  <c r="B603" i="2"/>
  <c r="N603" i="2" l="1"/>
  <c r="I603" i="2"/>
  <c r="D603" i="2"/>
  <c r="J603" i="2" s="1"/>
  <c r="M602" i="2"/>
  <c r="L602" i="2"/>
  <c r="K602" i="2"/>
  <c r="C603" i="2"/>
  <c r="G601" i="2"/>
  <c r="F601" i="2"/>
  <c r="E602" i="2"/>
  <c r="H602" i="2" s="1"/>
  <c r="B604" i="2"/>
  <c r="N604" i="2" l="1"/>
  <c r="I604" i="2"/>
  <c r="D604" i="2"/>
  <c r="J604" i="2" s="1"/>
  <c r="L603" i="2"/>
  <c r="C604" i="2"/>
  <c r="G602" i="2"/>
  <c r="F602" i="2"/>
  <c r="E603" i="2"/>
  <c r="H603" i="2" s="1"/>
  <c r="B605" i="2"/>
  <c r="N605" i="2" l="1"/>
  <c r="I605" i="2"/>
  <c r="D605" i="2"/>
  <c r="J605" i="2" s="1"/>
  <c r="K603" i="2"/>
  <c r="M603" i="2"/>
  <c r="L604" i="2"/>
  <c r="C605" i="2"/>
  <c r="F603" i="2"/>
  <c r="G603" i="2"/>
  <c r="E604" i="2"/>
  <c r="H604" i="2" s="1"/>
  <c r="B606" i="2"/>
  <c r="N606" i="2" l="1"/>
  <c r="I606" i="2"/>
  <c r="D606" i="2"/>
  <c r="J606" i="2" s="1"/>
  <c r="M604" i="2"/>
  <c r="K604" i="2"/>
  <c r="L605" i="2"/>
  <c r="C606" i="2"/>
  <c r="F604" i="2"/>
  <c r="G604" i="2"/>
  <c r="E605" i="2"/>
  <c r="H605" i="2" s="1"/>
  <c r="B607" i="2"/>
  <c r="N607" i="2" l="1"/>
  <c r="I607" i="2"/>
  <c r="D607" i="2"/>
  <c r="M605" i="2"/>
  <c r="K605" i="2"/>
  <c r="L606" i="2"/>
  <c r="E606" i="2"/>
  <c r="H606" i="2" s="1"/>
  <c r="C607" i="2"/>
  <c r="G605" i="2"/>
  <c r="F605" i="2"/>
  <c r="B608" i="2"/>
  <c r="J607" i="2"/>
  <c r="N608" i="2" l="1"/>
  <c r="I608" i="2"/>
  <c r="D608" i="2"/>
  <c r="J608" i="2" s="1"/>
  <c r="M606" i="2"/>
  <c r="K606" i="2"/>
  <c r="L607" i="2"/>
  <c r="F606" i="2"/>
  <c r="G606" i="2"/>
  <c r="C608" i="2"/>
  <c r="E607" i="2"/>
  <c r="H607" i="2" s="1"/>
  <c r="B609" i="2"/>
  <c r="C609" i="2" l="1"/>
  <c r="N609" i="2"/>
  <c r="I609" i="2"/>
  <c r="D609" i="2"/>
  <c r="J609" i="2" s="1"/>
  <c r="M607" i="2"/>
  <c r="L608" i="2"/>
  <c r="K607" i="2"/>
  <c r="F607" i="2"/>
  <c r="G607" i="2"/>
  <c r="E608" i="2"/>
  <c r="H608" i="2" s="1"/>
  <c r="B610" i="2"/>
  <c r="C610" i="2" l="1"/>
  <c r="N610" i="2"/>
  <c r="I610" i="2"/>
  <c r="D610" i="2"/>
  <c r="K608" i="2"/>
  <c r="K609" i="2" s="1"/>
  <c r="M608" i="2"/>
  <c r="M609" i="2" s="1"/>
  <c r="L609" i="2"/>
  <c r="G608" i="2"/>
  <c r="F608" i="2"/>
  <c r="E609" i="2"/>
  <c r="H609" i="2" s="1"/>
  <c r="B611" i="2"/>
  <c r="N611" i="2" l="1"/>
  <c r="I611" i="2"/>
  <c r="D611" i="2"/>
  <c r="J611" i="2" s="1"/>
  <c r="E610" i="2"/>
  <c r="H610" i="2" s="1"/>
  <c r="J610" i="2"/>
  <c r="M610" i="2" s="1"/>
  <c r="G609" i="2"/>
  <c r="C611" i="2"/>
  <c r="F609" i="2"/>
  <c r="B612" i="2"/>
  <c r="C612" i="2" l="1"/>
  <c r="N612" i="2"/>
  <c r="I612" i="2"/>
  <c r="D612" i="2"/>
  <c r="J612" i="2" s="1"/>
  <c r="G610" i="2"/>
  <c r="F610" i="2"/>
  <c r="M611" i="2"/>
  <c r="K610" i="2"/>
  <c r="L610" i="2"/>
  <c r="L611" i="2" s="1"/>
  <c r="E611" i="2"/>
  <c r="H611" i="2" s="1"/>
  <c r="B613" i="2"/>
  <c r="N613" i="2" l="1"/>
  <c r="I613" i="2"/>
  <c r="D613" i="2"/>
  <c r="J613" i="2" s="1"/>
  <c r="M612" i="2"/>
  <c r="K611" i="2"/>
  <c r="K612" i="2" s="1"/>
  <c r="L612" i="2"/>
  <c r="C613" i="2"/>
  <c r="G611" i="2"/>
  <c r="F611" i="2"/>
  <c r="E612" i="2"/>
  <c r="H612" i="2" s="1"/>
  <c r="B614" i="2"/>
  <c r="N614" i="2" l="1"/>
  <c r="I614" i="2"/>
  <c r="D614" i="2"/>
  <c r="J614" i="2" s="1"/>
  <c r="M613" i="2"/>
  <c r="C614" i="2"/>
  <c r="F612" i="2"/>
  <c r="G612" i="2"/>
  <c r="E613" i="2"/>
  <c r="H613" i="2" s="1"/>
  <c r="B615" i="2"/>
  <c r="N615" i="2" l="1"/>
  <c r="I615" i="2"/>
  <c r="D615" i="2"/>
  <c r="J615" i="2" s="1"/>
  <c r="M614" i="2"/>
  <c r="L613" i="2"/>
  <c r="K613" i="2"/>
  <c r="E614" i="2"/>
  <c r="H614" i="2" s="1"/>
  <c r="C615" i="2"/>
  <c r="G613" i="2"/>
  <c r="F613" i="2"/>
  <c r="B616" i="2"/>
  <c r="C616" i="2" l="1"/>
  <c r="N616" i="2"/>
  <c r="I616" i="2"/>
  <c r="D616" i="2"/>
  <c r="J616" i="2" s="1"/>
  <c r="K614" i="2"/>
  <c r="L614" i="2"/>
  <c r="M615" i="2"/>
  <c r="F614" i="2"/>
  <c r="G614" i="2"/>
  <c r="E615" i="2"/>
  <c r="H615" i="2" s="1"/>
  <c r="B617" i="2"/>
  <c r="N617" i="2" l="1"/>
  <c r="I617" i="2"/>
  <c r="D617" i="2"/>
  <c r="J617" i="2" s="1"/>
  <c r="M616" i="2"/>
  <c r="L615" i="2"/>
  <c r="L616" i="2" s="1"/>
  <c r="K615" i="2"/>
  <c r="K616" i="2" s="1"/>
  <c r="G615" i="2"/>
  <c r="F615" i="2"/>
  <c r="C617" i="2"/>
  <c r="E616" i="2"/>
  <c r="H616" i="2" s="1"/>
  <c r="B618" i="2"/>
  <c r="C618" i="2"/>
  <c r="N618" i="2" l="1"/>
  <c r="I618" i="2"/>
  <c r="D618" i="2"/>
  <c r="J618" i="2" s="1"/>
  <c r="L617" i="2"/>
  <c r="F616" i="2"/>
  <c r="G616" i="2"/>
  <c r="E617" i="2"/>
  <c r="H617" i="2" s="1"/>
  <c r="B619" i="2"/>
  <c r="C619" i="2" l="1"/>
  <c r="N619" i="2"/>
  <c r="I619" i="2"/>
  <c r="D619" i="2"/>
  <c r="J619" i="2" s="1"/>
  <c r="M617" i="2"/>
  <c r="M618" i="2" s="1"/>
  <c r="L618" i="2"/>
  <c r="K617" i="2"/>
  <c r="K618" i="2" s="1"/>
  <c r="G617" i="2"/>
  <c r="F617" i="2"/>
  <c r="E618" i="2"/>
  <c r="H618" i="2" s="1"/>
  <c r="B620" i="2"/>
  <c r="C620" i="2" l="1"/>
  <c r="N620" i="2"/>
  <c r="I620" i="2"/>
  <c r="D620" i="2"/>
  <c r="M619" i="2"/>
  <c r="L619" i="2"/>
  <c r="K619" i="2"/>
  <c r="F618" i="2"/>
  <c r="E619" i="2"/>
  <c r="H619" i="2" s="1"/>
  <c r="G618" i="2"/>
  <c r="B621" i="2"/>
  <c r="C621" i="2" l="1"/>
  <c r="N621" i="2"/>
  <c r="I621" i="2"/>
  <c r="D621" i="2"/>
  <c r="J620" i="2"/>
  <c r="M620" i="2" s="1"/>
  <c r="E620" i="2"/>
  <c r="H620" i="2" s="1"/>
  <c r="F619" i="2"/>
  <c r="G619" i="2"/>
  <c r="B622" i="2"/>
  <c r="C622" i="2" l="1"/>
  <c r="N622" i="2"/>
  <c r="I622" i="2"/>
  <c r="D622" i="2"/>
  <c r="J622" i="2" s="1"/>
  <c r="K620" i="2"/>
  <c r="L620" i="2"/>
  <c r="E621" i="2"/>
  <c r="H621" i="2" s="1"/>
  <c r="J621" i="2"/>
  <c r="F620" i="2"/>
  <c r="G620" i="2"/>
  <c r="B623" i="2"/>
  <c r="C623" i="2"/>
  <c r="N623" i="2" l="1"/>
  <c r="I623" i="2"/>
  <c r="D623" i="2"/>
  <c r="J623" i="2" s="1"/>
  <c r="G621" i="2"/>
  <c r="F621" i="2"/>
  <c r="L621" i="2"/>
  <c r="L622" i="2" s="1"/>
  <c r="M621" i="2"/>
  <c r="M622" i="2" s="1"/>
  <c r="K621" i="2"/>
  <c r="K622" i="2" s="1"/>
  <c r="E622" i="2"/>
  <c r="H622" i="2" s="1"/>
  <c r="B624" i="2"/>
  <c r="N624" i="2" l="1"/>
  <c r="I624" i="2"/>
  <c r="D624" i="2"/>
  <c r="J624" i="2" s="1"/>
  <c r="L623" i="2"/>
  <c r="M623" i="2"/>
  <c r="K623" i="2"/>
  <c r="G622" i="2"/>
  <c r="F622" i="2"/>
  <c r="C624" i="2"/>
  <c r="E623" i="2"/>
  <c r="H623" i="2" s="1"/>
  <c r="B625" i="2"/>
  <c r="C625" i="2" l="1"/>
  <c r="N625" i="2"/>
  <c r="I625" i="2"/>
  <c r="D625" i="2"/>
  <c r="J625" i="2" s="1"/>
  <c r="L624" i="2"/>
  <c r="F623" i="2"/>
  <c r="G623" i="2"/>
  <c r="E624" i="2"/>
  <c r="H624" i="2" s="1"/>
  <c r="B626" i="2"/>
  <c r="C626" i="2" l="1"/>
  <c r="N626" i="2"/>
  <c r="I626" i="2"/>
  <c r="D626" i="2"/>
  <c r="J626" i="2" s="1"/>
  <c r="M624" i="2"/>
  <c r="M625" i="2" s="1"/>
  <c r="L625" i="2"/>
  <c r="K624" i="2"/>
  <c r="K625" i="2" s="1"/>
  <c r="F624" i="2"/>
  <c r="G624" i="2"/>
  <c r="E625" i="2"/>
  <c r="H625" i="2" s="1"/>
  <c r="B627" i="2"/>
  <c r="C627" i="2" l="1"/>
  <c r="N627" i="2"/>
  <c r="I627" i="2"/>
  <c r="D627" i="2"/>
  <c r="J627" i="2" s="1"/>
  <c r="M626" i="2"/>
  <c r="K626" i="2"/>
  <c r="L626" i="2"/>
  <c r="F625" i="2"/>
  <c r="G625" i="2"/>
  <c r="E626" i="2"/>
  <c r="H626" i="2" s="1"/>
  <c r="B628" i="2"/>
  <c r="C628" i="2" l="1"/>
  <c r="N628" i="2"/>
  <c r="I628" i="2"/>
  <c r="D628" i="2"/>
  <c r="J628" i="2" s="1"/>
  <c r="M627" i="2"/>
  <c r="K627" i="2"/>
  <c r="L627" i="2"/>
  <c r="E627" i="2"/>
  <c r="H627" i="2" s="1"/>
  <c r="F626" i="2"/>
  <c r="G626" i="2"/>
  <c r="B629" i="2"/>
  <c r="C629" i="2" l="1"/>
  <c r="N629" i="2"/>
  <c r="I629" i="2"/>
  <c r="D629" i="2"/>
  <c r="K628" i="2"/>
  <c r="M628" i="2"/>
  <c r="L628" i="2"/>
  <c r="G627" i="2"/>
  <c r="E628" i="2"/>
  <c r="H628" i="2" s="1"/>
  <c r="F627" i="2"/>
  <c r="B630" i="2"/>
  <c r="C630" i="2" l="1"/>
  <c r="N630" i="2"/>
  <c r="I630" i="2"/>
  <c r="D630" i="2"/>
  <c r="J630" i="2" s="1"/>
  <c r="E629" i="2"/>
  <c r="H629" i="2" s="1"/>
  <c r="J629" i="2"/>
  <c r="K629" i="2" s="1"/>
  <c r="F628" i="2"/>
  <c r="G628" i="2"/>
  <c r="B631" i="2"/>
  <c r="C631" i="2" l="1"/>
  <c r="N631" i="2"/>
  <c r="I631" i="2"/>
  <c r="D631" i="2"/>
  <c r="J631" i="2" s="1"/>
  <c r="G629" i="2"/>
  <c r="F629" i="2"/>
  <c r="M629" i="2"/>
  <c r="M630" i="2" s="1"/>
  <c r="L629" i="2"/>
  <c r="L630" i="2" s="1"/>
  <c r="K630" i="2"/>
  <c r="E630" i="2"/>
  <c r="H630" i="2" s="1"/>
  <c r="B632" i="2"/>
  <c r="N632" i="2" l="1"/>
  <c r="I632" i="2"/>
  <c r="D632" i="2"/>
  <c r="M631" i="2"/>
  <c r="K631" i="2"/>
  <c r="L631" i="2"/>
  <c r="G630" i="2"/>
  <c r="F630" i="2"/>
  <c r="C632" i="2"/>
  <c r="E631" i="2"/>
  <c r="H631" i="2" s="1"/>
  <c r="B633" i="2"/>
  <c r="J632" i="2"/>
  <c r="N633" i="2" l="1"/>
  <c r="I633" i="2"/>
  <c r="D633" i="2"/>
  <c r="J633" i="2" s="1"/>
  <c r="L632" i="2"/>
  <c r="C633" i="2"/>
  <c r="G631" i="2"/>
  <c r="F631" i="2"/>
  <c r="E632" i="2"/>
  <c r="H632" i="2" s="1"/>
  <c r="B634" i="2"/>
  <c r="N634" i="2" l="1"/>
  <c r="I634" i="2"/>
  <c r="D634" i="2"/>
  <c r="J634" i="2" s="1"/>
  <c r="M632" i="2"/>
  <c r="K632" i="2"/>
  <c r="L633" i="2"/>
  <c r="C634" i="2"/>
  <c r="G632" i="2"/>
  <c r="F632" i="2"/>
  <c r="E633" i="2"/>
  <c r="H633" i="2" s="1"/>
  <c r="B635" i="2"/>
  <c r="N635" i="2" l="1"/>
  <c r="I635" i="2"/>
  <c r="D635" i="2"/>
  <c r="J635" i="2" s="1"/>
  <c r="M633" i="2"/>
  <c r="K633" i="2"/>
  <c r="L634" i="2"/>
  <c r="C635" i="2"/>
  <c r="G633" i="2"/>
  <c r="F633" i="2"/>
  <c r="E634" i="2"/>
  <c r="H634" i="2" s="1"/>
  <c r="B636" i="2"/>
  <c r="N636" i="2" l="1"/>
  <c r="I636" i="2"/>
  <c r="D636" i="2"/>
  <c r="J636" i="2" s="1"/>
  <c r="M634" i="2"/>
  <c r="K634" i="2"/>
  <c r="L635" i="2"/>
  <c r="C636" i="2"/>
  <c r="F634" i="2"/>
  <c r="G634" i="2"/>
  <c r="E635" i="2"/>
  <c r="H635" i="2" s="1"/>
  <c r="B637" i="2"/>
  <c r="N637" i="2" l="1"/>
  <c r="I637" i="2"/>
  <c r="D637" i="2"/>
  <c r="J637" i="2" s="1"/>
  <c r="M635" i="2"/>
  <c r="K635" i="2"/>
  <c r="L636" i="2"/>
  <c r="C637" i="2"/>
  <c r="G635" i="2"/>
  <c r="F635" i="2"/>
  <c r="E636" i="2"/>
  <c r="H636" i="2" s="1"/>
  <c r="B638" i="2"/>
  <c r="N638" i="2" l="1"/>
  <c r="I638" i="2"/>
  <c r="D638" i="2"/>
  <c r="J638" i="2" s="1"/>
  <c r="M636" i="2"/>
  <c r="K636" i="2"/>
  <c r="L637" i="2"/>
  <c r="C638" i="2"/>
  <c r="G636" i="2"/>
  <c r="F636" i="2"/>
  <c r="E637" i="2"/>
  <c r="H637" i="2" s="1"/>
  <c r="B639" i="2"/>
  <c r="N639" i="2" l="1"/>
  <c r="I639" i="2"/>
  <c r="D639" i="2"/>
  <c r="J639" i="2" s="1"/>
  <c r="M637" i="2"/>
  <c r="K637" i="2"/>
  <c r="L638" i="2"/>
  <c r="E638" i="2"/>
  <c r="H638" i="2" s="1"/>
  <c r="C639" i="2"/>
  <c r="G637" i="2"/>
  <c r="F637" i="2"/>
  <c r="B640" i="2"/>
  <c r="C640" i="2"/>
  <c r="N640" i="2" l="1"/>
  <c r="I640" i="2"/>
  <c r="D640" i="2"/>
  <c r="J640" i="2" s="1"/>
  <c r="M638" i="2"/>
  <c r="K638" i="2"/>
  <c r="L639" i="2"/>
  <c r="G638" i="2"/>
  <c r="F638" i="2"/>
  <c r="E639" i="2"/>
  <c r="H639" i="2" s="1"/>
  <c r="B641" i="2"/>
  <c r="N641" i="2" l="1"/>
  <c r="I641" i="2"/>
  <c r="D641" i="2"/>
  <c r="M639" i="2"/>
  <c r="M640" i="2" s="1"/>
  <c r="L640" i="2"/>
  <c r="K639" i="2"/>
  <c r="K640" i="2" s="1"/>
  <c r="G639" i="2"/>
  <c r="F639" i="2"/>
  <c r="C641" i="2"/>
  <c r="E640" i="2"/>
  <c r="H640" i="2" s="1"/>
  <c r="B642" i="2"/>
  <c r="J641" i="2"/>
  <c r="N642" i="2" l="1"/>
  <c r="I642" i="2"/>
  <c r="D642" i="2"/>
  <c r="J642" i="2" s="1"/>
  <c r="L641" i="2"/>
  <c r="C642" i="2"/>
  <c r="E641" i="2"/>
  <c r="H641" i="2" s="1"/>
  <c r="G640" i="2"/>
  <c r="F640" i="2"/>
  <c r="B643" i="2"/>
  <c r="N643" i="2" l="1"/>
  <c r="I643" i="2"/>
  <c r="D643" i="2"/>
  <c r="J643" i="2" s="1"/>
  <c r="M641" i="2"/>
  <c r="L642" i="2"/>
  <c r="K641" i="2"/>
  <c r="G641" i="2"/>
  <c r="C643" i="2"/>
  <c r="F641" i="2"/>
  <c r="E642" i="2"/>
  <c r="H642" i="2" s="1"/>
  <c r="B644" i="2"/>
  <c r="C644" i="2" l="1"/>
  <c r="N644" i="2"/>
  <c r="I644" i="2"/>
  <c r="D644" i="2"/>
  <c r="M642" i="2"/>
  <c r="K642" i="2"/>
  <c r="L643" i="2"/>
  <c r="E643" i="2"/>
  <c r="H643" i="2" s="1"/>
  <c r="G642" i="2"/>
  <c r="F642" i="2"/>
  <c r="B645" i="2"/>
  <c r="C645" i="2" l="1"/>
  <c r="N645" i="2"/>
  <c r="I645" i="2"/>
  <c r="D645" i="2"/>
  <c r="E644" i="2"/>
  <c r="H644" i="2" s="1"/>
  <c r="J644" i="2"/>
  <c r="L644" i="2" s="1"/>
  <c r="M643" i="2"/>
  <c r="K643" i="2"/>
  <c r="G643" i="2"/>
  <c r="F643" i="2"/>
  <c r="B646" i="2"/>
  <c r="N646" i="2" l="1"/>
  <c r="I646" i="2"/>
  <c r="D646" i="2"/>
  <c r="J646" i="2" s="1"/>
  <c r="F644" i="2"/>
  <c r="G644" i="2"/>
  <c r="E645" i="2"/>
  <c r="H645" i="2" s="1"/>
  <c r="J645" i="2"/>
  <c r="L645" i="2" s="1"/>
  <c r="M644" i="2"/>
  <c r="K644" i="2"/>
  <c r="C646" i="2"/>
  <c r="B647" i="2"/>
  <c r="C647" i="2" l="1"/>
  <c r="N647" i="2"/>
  <c r="I647" i="2"/>
  <c r="D647" i="2"/>
  <c r="J647" i="2" s="1"/>
  <c r="F645" i="2"/>
  <c r="G645" i="2"/>
  <c r="M645" i="2"/>
  <c r="K645" i="2"/>
  <c r="L646" i="2"/>
  <c r="E646" i="2"/>
  <c r="B648" i="2"/>
  <c r="N648" i="2" l="1"/>
  <c r="I648" i="2"/>
  <c r="D648" i="2"/>
  <c r="J648" i="2" s="1"/>
  <c r="F646" i="2"/>
  <c r="H646" i="2"/>
  <c r="M646" i="2"/>
  <c r="M647" i="2" s="1"/>
  <c r="L647" i="2"/>
  <c r="K646" i="2"/>
  <c r="K647" i="2" s="1"/>
  <c r="G646" i="2"/>
  <c r="C648" i="2"/>
  <c r="E647" i="2"/>
  <c r="B649" i="2"/>
  <c r="C649" i="2" l="1"/>
  <c r="N649" i="2"/>
  <c r="I649" i="2"/>
  <c r="D649" i="2"/>
  <c r="H647" i="2"/>
  <c r="G647" i="2"/>
  <c r="L648" i="2"/>
  <c r="E648" i="2"/>
  <c r="F647" i="2"/>
  <c r="B650" i="2"/>
  <c r="C650" i="2" l="1"/>
  <c r="N650" i="2"/>
  <c r="I650" i="2"/>
  <c r="D650" i="2"/>
  <c r="J650" i="2" s="1"/>
  <c r="E649" i="2"/>
  <c r="J649" i="2"/>
  <c r="H648" i="2"/>
  <c r="M648" i="2"/>
  <c r="K648" i="2"/>
  <c r="F648" i="2"/>
  <c r="G648" i="2"/>
  <c r="B651" i="2"/>
  <c r="C651" i="2" l="1"/>
  <c r="N651" i="2"/>
  <c r="I651" i="2"/>
  <c r="D651" i="2"/>
  <c r="J651" i="2" s="1"/>
  <c r="G649" i="2"/>
  <c r="H649" i="2"/>
  <c r="F649" i="2"/>
  <c r="M649" i="2"/>
  <c r="M650" i="2" s="1"/>
  <c r="L649" i="2"/>
  <c r="L650" i="2" s="1"/>
  <c r="K649" i="2"/>
  <c r="K650" i="2" s="1"/>
  <c r="E650" i="2"/>
  <c r="B652" i="2"/>
  <c r="N652" i="2" l="1"/>
  <c r="I652" i="2"/>
  <c r="D652" i="2"/>
  <c r="J652" i="2" s="1"/>
  <c r="H650" i="2"/>
  <c r="M651" i="2"/>
  <c r="K651" i="2"/>
  <c r="L651" i="2"/>
  <c r="C652" i="2"/>
  <c r="G650" i="2"/>
  <c r="F650" i="2"/>
  <c r="E651" i="2"/>
  <c r="B653" i="2"/>
  <c r="N653" i="2" l="1"/>
  <c r="I653" i="2"/>
  <c r="D653" i="2"/>
  <c r="J653" i="2" s="1"/>
  <c r="H651" i="2"/>
  <c r="K652" i="2"/>
  <c r="L652" i="2"/>
  <c r="C653" i="2"/>
  <c r="G651" i="2"/>
  <c r="F651" i="2"/>
  <c r="E652" i="2"/>
  <c r="B654" i="2"/>
  <c r="N654" i="2" l="1"/>
  <c r="I654" i="2"/>
  <c r="D654" i="2"/>
  <c r="H652" i="2"/>
  <c r="M652" i="2"/>
  <c r="L653" i="2"/>
  <c r="C654" i="2"/>
  <c r="G652" i="2"/>
  <c r="F652" i="2"/>
  <c r="E653" i="2"/>
  <c r="B655" i="2"/>
  <c r="J654" i="2"/>
  <c r="N655" i="2" l="1"/>
  <c r="I655" i="2"/>
  <c r="D655" i="2"/>
  <c r="J655" i="2" s="1"/>
  <c r="H653" i="2"/>
  <c r="K653" i="2"/>
  <c r="M653" i="2"/>
  <c r="L654" i="2"/>
  <c r="E654" i="2"/>
  <c r="H654" i="2" s="1"/>
  <c r="C655" i="2"/>
  <c r="G653" i="2"/>
  <c r="F653" i="2"/>
  <c r="B656" i="2"/>
  <c r="N656" i="2" l="1"/>
  <c r="I656" i="2"/>
  <c r="D656" i="2"/>
  <c r="J656" i="2" s="1"/>
  <c r="M654" i="2"/>
  <c r="K654" i="2"/>
  <c r="F654" i="2"/>
  <c r="G654" i="2"/>
  <c r="C656" i="2"/>
  <c r="E655" i="2"/>
  <c r="H655" i="2" s="1"/>
  <c r="B657" i="2"/>
  <c r="C657" i="2" l="1"/>
  <c r="N657" i="2"/>
  <c r="I657" i="2"/>
  <c r="D657" i="2"/>
  <c r="J657" i="2" s="1"/>
  <c r="K655" i="2"/>
  <c r="K656" i="2" s="1"/>
  <c r="M655" i="2"/>
  <c r="L655" i="2"/>
  <c r="F655" i="2"/>
  <c r="G655" i="2"/>
  <c r="E656" i="2"/>
  <c r="H656" i="2" s="1"/>
  <c r="B658" i="2"/>
  <c r="N658" i="2" l="1"/>
  <c r="I658" i="2"/>
  <c r="D658" i="2"/>
  <c r="J658" i="2" s="1"/>
  <c r="M656" i="2"/>
  <c r="M657" i="2" s="1"/>
  <c r="L656" i="2"/>
  <c r="L657" i="2" s="1"/>
  <c r="K657" i="2"/>
  <c r="C658" i="2"/>
  <c r="E657" i="2"/>
  <c r="H657" i="2" s="1"/>
  <c r="G656" i="2"/>
  <c r="F656" i="2"/>
  <c r="B659" i="2"/>
  <c r="N659" i="2" l="1"/>
  <c r="I659" i="2"/>
  <c r="D659" i="2"/>
  <c r="J659" i="2" s="1"/>
  <c r="M658" i="2"/>
  <c r="C659" i="2"/>
  <c r="F657" i="2"/>
  <c r="G657" i="2"/>
  <c r="E658" i="2"/>
  <c r="H658" i="2" s="1"/>
  <c r="B660" i="2"/>
  <c r="N660" i="2" l="1"/>
  <c r="I660" i="2"/>
  <c r="D660" i="2"/>
  <c r="L658" i="2"/>
  <c r="K658" i="2"/>
  <c r="M659" i="2"/>
  <c r="E659" i="2"/>
  <c r="H659" i="2" s="1"/>
  <c r="C660" i="2"/>
  <c r="G658" i="2"/>
  <c r="F658" i="2"/>
  <c r="B661" i="2"/>
  <c r="J660" i="2"/>
  <c r="C661" i="2" l="1"/>
  <c r="N661" i="2"/>
  <c r="I661" i="2"/>
  <c r="D661" i="2"/>
  <c r="J661" i="2" s="1"/>
  <c r="L659" i="2"/>
  <c r="K659" i="2"/>
  <c r="M660" i="2"/>
  <c r="F659" i="2"/>
  <c r="G659" i="2"/>
  <c r="E660" i="2"/>
  <c r="H660" i="2" s="1"/>
  <c r="B662" i="2"/>
  <c r="N662" i="2" l="1"/>
  <c r="I662" i="2"/>
  <c r="D662" i="2"/>
  <c r="J662" i="2" s="1"/>
  <c r="M661" i="2"/>
  <c r="K660" i="2"/>
  <c r="K661" i="2" s="1"/>
  <c r="L660" i="2"/>
  <c r="L661" i="2" s="1"/>
  <c r="F660" i="2"/>
  <c r="G660" i="2"/>
  <c r="C662" i="2"/>
  <c r="E661" i="2"/>
  <c r="H661" i="2" s="1"/>
  <c r="B663" i="2"/>
  <c r="C663" i="2" l="1"/>
  <c r="N663" i="2"/>
  <c r="I663" i="2"/>
  <c r="D663" i="2"/>
  <c r="J663" i="2" s="1"/>
  <c r="M662" i="2"/>
  <c r="E662" i="2"/>
  <c r="H662" i="2" s="1"/>
  <c r="F661" i="2"/>
  <c r="G661" i="2"/>
  <c r="B664" i="2"/>
  <c r="C664" i="2"/>
  <c r="N664" i="2" l="1"/>
  <c r="I664" i="2"/>
  <c r="D664" i="2"/>
  <c r="J664" i="2" s="1"/>
  <c r="M663" i="2"/>
  <c r="K662" i="2"/>
  <c r="K663" i="2" s="1"/>
  <c r="L662" i="2"/>
  <c r="L663" i="2" s="1"/>
  <c r="G662" i="2"/>
  <c r="F662" i="2"/>
  <c r="E663" i="2"/>
  <c r="H663" i="2" s="1"/>
  <c r="B665" i="2"/>
  <c r="C665" i="2" l="1"/>
  <c r="N665" i="2"/>
  <c r="I665" i="2"/>
  <c r="D665" i="2"/>
  <c r="J665" i="2" s="1"/>
  <c r="M664" i="2"/>
  <c r="L664" i="2"/>
  <c r="K664" i="2"/>
  <c r="F663" i="2"/>
  <c r="G663" i="2"/>
  <c r="E664" i="2"/>
  <c r="H664" i="2" s="1"/>
  <c r="B666" i="2"/>
  <c r="C666" i="2" l="1"/>
  <c r="N666" i="2"/>
  <c r="I666" i="2"/>
  <c r="D666" i="2"/>
  <c r="M665" i="2"/>
  <c r="K665" i="2"/>
  <c r="L665" i="2"/>
  <c r="F664" i="2"/>
  <c r="G664" i="2"/>
  <c r="E665" i="2"/>
  <c r="H665" i="2" s="1"/>
  <c r="B667" i="2"/>
  <c r="N667" i="2" l="1"/>
  <c r="I667" i="2"/>
  <c r="D667" i="2"/>
  <c r="J667" i="2" s="1"/>
  <c r="E666" i="2"/>
  <c r="H666" i="2" s="1"/>
  <c r="J666" i="2"/>
  <c r="M666" i="2" s="1"/>
  <c r="C667" i="2"/>
  <c r="G665" i="2"/>
  <c r="F665" i="2"/>
  <c r="B668" i="2"/>
  <c r="F666" i="2" l="1"/>
  <c r="N668" i="2"/>
  <c r="I668" i="2"/>
  <c r="D668" i="2"/>
  <c r="J668" i="2" s="1"/>
  <c r="G666" i="2"/>
  <c r="E667" i="2"/>
  <c r="H667" i="2" s="1"/>
  <c r="K666" i="2"/>
  <c r="L666" i="2"/>
  <c r="M667" i="2"/>
  <c r="C668" i="2"/>
  <c r="B669" i="2"/>
  <c r="C669" i="2" l="1"/>
  <c r="N669" i="2"/>
  <c r="I669" i="2"/>
  <c r="D669" i="2"/>
  <c r="J669" i="2" s="1"/>
  <c r="F667" i="2"/>
  <c r="G667" i="2"/>
  <c r="K667" i="2"/>
  <c r="L667" i="2"/>
  <c r="M668" i="2"/>
  <c r="E668" i="2"/>
  <c r="H668" i="2" s="1"/>
  <c r="B670" i="2"/>
  <c r="N670" i="2" l="1"/>
  <c r="I670" i="2"/>
  <c r="D670" i="2"/>
  <c r="J670" i="2" s="1"/>
  <c r="M669" i="2"/>
  <c r="K668" i="2"/>
  <c r="K669" i="2" s="1"/>
  <c r="L668" i="2"/>
  <c r="L669" i="2" s="1"/>
  <c r="C670" i="2"/>
  <c r="G668" i="2"/>
  <c r="F668" i="2"/>
  <c r="E669" i="2"/>
  <c r="H669" i="2" s="1"/>
  <c r="B671" i="2"/>
  <c r="N671" i="2" l="1"/>
  <c r="I671" i="2"/>
  <c r="D671" i="2"/>
  <c r="J671" i="2" s="1"/>
  <c r="M670" i="2"/>
  <c r="C671" i="2"/>
  <c r="G669" i="2"/>
  <c r="F669" i="2"/>
  <c r="E670" i="2"/>
  <c r="H670" i="2" s="1"/>
  <c r="B672" i="2"/>
  <c r="N672" i="2" l="1"/>
  <c r="I672" i="2"/>
  <c r="D672" i="2"/>
  <c r="J672" i="2" s="1"/>
  <c r="K670" i="2"/>
  <c r="L670" i="2"/>
  <c r="M671" i="2"/>
  <c r="C672" i="2"/>
  <c r="G670" i="2"/>
  <c r="F670" i="2"/>
  <c r="E671" i="2"/>
  <c r="H671" i="2" s="1"/>
  <c r="B673" i="2"/>
  <c r="N673" i="2" l="1"/>
  <c r="I673" i="2"/>
  <c r="D673" i="2"/>
  <c r="J673" i="2" s="1"/>
  <c r="L671" i="2"/>
  <c r="K671" i="2"/>
  <c r="M672" i="2"/>
  <c r="C673" i="2"/>
  <c r="G671" i="2"/>
  <c r="F671" i="2"/>
  <c r="E672" i="2"/>
  <c r="H672" i="2" s="1"/>
  <c r="B674" i="2"/>
  <c r="N674" i="2" l="1"/>
  <c r="I674" i="2"/>
  <c r="D674" i="2"/>
  <c r="J674" i="2" s="1"/>
  <c r="K672" i="2"/>
  <c r="L672" i="2"/>
  <c r="M673" i="2"/>
  <c r="E673" i="2"/>
  <c r="H673" i="2" s="1"/>
  <c r="C674" i="2"/>
  <c r="F672" i="2"/>
  <c r="G672" i="2"/>
  <c r="B675" i="2"/>
  <c r="C675" i="2" l="1"/>
  <c r="N675" i="2"/>
  <c r="I675" i="2"/>
  <c r="D675" i="2"/>
  <c r="J675" i="2" s="1"/>
  <c r="L673" i="2"/>
  <c r="K673" i="2"/>
  <c r="M674" i="2"/>
  <c r="G673" i="2"/>
  <c r="F673" i="2"/>
  <c r="E674" i="2"/>
  <c r="H674" i="2" s="1"/>
  <c r="B676" i="2"/>
  <c r="N676" i="2" l="1"/>
  <c r="I676" i="2"/>
  <c r="D676" i="2"/>
  <c r="J676" i="2" s="1"/>
  <c r="M675" i="2"/>
  <c r="L674" i="2"/>
  <c r="L675" i="2" s="1"/>
  <c r="K674" i="2"/>
  <c r="K675" i="2" s="1"/>
  <c r="F674" i="2"/>
  <c r="G674" i="2"/>
  <c r="C676" i="2"/>
  <c r="E675" i="2"/>
  <c r="H675" i="2" s="1"/>
  <c r="B677" i="2"/>
  <c r="N677" i="2" l="1"/>
  <c r="I677" i="2"/>
  <c r="D677" i="2"/>
  <c r="J677" i="2" s="1"/>
  <c r="M676" i="2"/>
  <c r="G675" i="2"/>
  <c r="F675" i="2"/>
  <c r="C677" i="2"/>
  <c r="E676" i="2"/>
  <c r="H676" i="2" s="1"/>
  <c r="B678" i="2"/>
  <c r="C678" i="2" l="1"/>
  <c r="N678" i="2"/>
  <c r="I678" i="2"/>
  <c r="D678" i="2"/>
  <c r="L676" i="2"/>
  <c r="K676" i="2"/>
  <c r="M677" i="2"/>
  <c r="G676" i="2"/>
  <c r="F676" i="2"/>
  <c r="E677" i="2"/>
  <c r="H677" i="2" s="1"/>
  <c r="B679" i="2"/>
  <c r="C679" i="2" l="1"/>
  <c r="N679" i="2"/>
  <c r="I679" i="2"/>
  <c r="D679" i="2"/>
  <c r="J679" i="2" s="1"/>
  <c r="E678" i="2"/>
  <c r="H678" i="2" s="1"/>
  <c r="J678" i="2"/>
  <c r="M678" i="2" s="1"/>
  <c r="K677" i="2"/>
  <c r="L677" i="2"/>
  <c r="F677" i="2"/>
  <c r="G677" i="2"/>
  <c r="B680" i="2"/>
  <c r="C680" i="2" l="1"/>
  <c r="N680" i="2"/>
  <c r="I680" i="2"/>
  <c r="D680" i="2"/>
  <c r="J680" i="2" s="1"/>
  <c r="F678" i="2"/>
  <c r="G678" i="2"/>
  <c r="M679" i="2"/>
  <c r="L678" i="2"/>
  <c r="L679" i="2" s="1"/>
  <c r="K678" i="2"/>
  <c r="K679" i="2" s="1"/>
  <c r="E679" i="2"/>
  <c r="H679" i="2" s="1"/>
  <c r="B681" i="2"/>
  <c r="N681" i="2" l="1"/>
  <c r="I681" i="2"/>
  <c r="D681" i="2"/>
  <c r="J681" i="2" s="1"/>
  <c r="M680" i="2"/>
  <c r="K680" i="2"/>
  <c r="L680" i="2"/>
  <c r="F679" i="2"/>
  <c r="C681" i="2"/>
  <c r="G679" i="2"/>
  <c r="E680" i="2"/>
  <c r="H680" i="2" s="1"/>
  <c r="B682" i="2"/>
  <c r="N682" i="2" l="1"/>
  <c r="I682" i="2"/>
  <c r="D682" i="2"/>
  <c r="J682" i="2" s="1"/>
  <c r="C682" i="2"/>
  <c r="G680" i="2"/>
  <c r="F680" i="2"/>
  <c r="E681" i="2"/>
  <c r="H681" i="2" s="1"/>
  <c r="B683" i="2"/>
  <c r="N683" i="2" l="1"/>
  <c r="I683" i="2"/>
  <c r="D683" i="2"/>
  <c r="L681" i="2"/>
  <c r="M681" i="2"/>
  <c r="K681" i="2"/>
  <c r="E682" i="2"/>
  <c r="H682" i="2" s="1"/>
  <c r="C683" i="2"/>
  <c r="G681" i="2"/>
  <c r="F681" i="2"/>
  <c r="B684" i="2"/>
  <c r="J683" i="2"/>
  <c r="C684" i="2" l="1"/>
  <c r="N684" i="2"/>
  <c r="I684" i="2"/>
  <c r="D684" i="2"/>
  <c r="J684" i="2" s="1"/>
  <c r="M682" i="2"/>
  <c r="L682" i="2"/>
  <c r="K682" i="2"/>
  <c r="E683" i="2"/>
  <c r="H683" i="2" s="1"/>
  <c r="G682" i="2"/>
  <c r="F682" i="2"/>
  <c r="B685" i="2"/>
  <c r="N685" i="2" l="1"/>
  <c r="I685" i="2"/>
  <c r="D685" i="2"/>
  <c r="J685" i="2" s="1"/>
  <c r="M683" i="2"/>
  <c r="M684" i="2" s="1"/>
  <c r="L683" i="2"/>
  <c r="L684" i="2" s="1"/>
  <c r="F683" i="2"/>
  <c r="G683" i="2"/>
  <c r="K683" i="2"/>
  <c r="K684" i="2" s="1"/>
  <c r="C685" i="2"/>
  <c r="E684" i="2"/>
  <c r="H684" i="2" s="1"/>
  <c r="B686" i="2"/>
  <c r="N686" i="2" l="1"/>
  <c r="I686" i="2"/>
  <c r="D686" i="2"/>
  <c r="J686" i="2" s="1"/>
  <c r="L685" i="2"/>
  <c r="C686" i="2"/>
  <c r="G684" i="2"/>
  <c r="F684" i="2"/>
  <c r="E685" i="2"/>
  <c r="H685" i="2" s="1"/>
  <c r="B687" i="2"/>
  <c r="N687" i="2" l="1"/>
  <c r="I687" i="2"/>
  <c r="D687" i="2"/>
  <c r="J687" i="2" s="1"/>
  <c r="M685" i="2"/>
  <c r="K685" i="2"/>
  <c r="E686" i="2"/>
  <c r="H686" i="2" s="1"/>
  <c r="C687" i="2"/>
  <c r="G685" i="2"/>
  <c r="F685" i="2"/>
  <c r="B688" i="2"/>
  <c r="C688" i="2"/>
  <c r="N688" i="2" l="1"/>
  <c r="I688" i="2"/>
  <c r="D688" i="2"/>
  <c r="J688" i="2" s="1"/>
  <c r="M686" i="2"/>
  <c r="L686" i="2"/>
  <c r="K686" i="2"/>
  <c r="F686" i="2"/>
  <c r="G686" i="2"/>
  <c r="E687" i="2"/>
  <c r="H687" i="2" s="1"/>
  <c r="B689" i="2"/>
  <c r="N689" i="2" l="1"/>
  <c r="I689" i="2"/>
  <c r="D689" i="2"/>
  <c r="J689" i="2" s="1"/>
  <c r="M687" i="2"/>
  <c r="M688" i="2" s="1"/>
  <c r="K687" i="2"/>
  <c r="K688" i="2" s="1"/>
  <c r="L687" i="2"/>
  <c r="L688" i="2" s="1"/>
  <c r="F687" i="2"/>
  <c r="C689" i="2"/>
  <c r="G687" i="2"/>
  <c r="E688" i="2"/>
  <c r="H688" i="2" s="1"/>
  <c r="B690" i="2"/>
  <c r="N690" i="2" l="1"/>
  <c r="I690" i="2"/>
  <c r="D690" i="2"/>
  <c r="J690" i="2" s="1"/>
  <c r="K689" i="2"/>
  <c r="F688" i="2"/>
  <c r="C690" i="2"/>
  <c r="G688" i="2"/>
  <c r="E689" i="2"/>
  <c r="H689" i="2" s="1"/>
  <c r="B691" i="2"/>
  <c r="C691" i="2" l="1"/>
  <c r="N691" i="2"/>
  <c r="I691" i="2"/>
  <c r="D691" i="2"/>
  <c r="J691" i="2" s="1"/>
  <c r="M689" i="2"/>
  <c r="K690" i="2"/>
  <c r="L689" i="2"/>
  <c r="F689" i="2"/>
  <c r="G689" i="2"/>
  <c r="E690" i="2"/>
  <c r="H690" i="2" s="1"/>
  <c r="B692" i="2"/>
  <c r="C692" i="2" l="1"/>
  <c r="N692" i="2"/>
  <c r="I692" i="2"/>
  <c r="D692" i="2"/>
  <c r="J692" i="2" s="1"/>
  <c r="M690" i="2"/>
  <c r="M691" i="2" s="1"/>
  <c r="L690" i="2"/>
  <c r="L691" i="2" s="1"/>
  <c r="K691" i="2"/>
  <c r="G690" i="2"/>
  <c r="F690" i="2"/>
  <c r="E691" i="2"/>
  <c r="H691" i="2" s="1"/>
  <c r="B693" i="2"/>
  <c r="C693" i="2" l="1"/>
  <c r="N693" i="2"/>
  <c r="I693" i="2"/>
  <c r="D693" i="2"/>
  <c r="J693" i="2" s="1"/>
  <c r="M692" i="2"/>
  <c r="K692" i="2"/>
  <c r="L692" i="2"/>
  <c r="G691" i="2"/>
  <c r="F691" i="2"/>
  <c r="E692" i="2"/>
  <c r="H692" i="2" s="1"/>
  <c r="B694" i="2"/>
  <c r="C694" i="2"/>
  <c r="N694" i="2" l="1"/>
  <c r="I694" i="2"/>
  <c r="D694" i="2"/>
  <c r="J694" i="2" s="1"/>
  <c r="M693" i="2"/>
  <c r="K693" i="2"/>
  <c r="L693" i="2"/>
  <c r="G692" i="2"/>
  <c r="F692" i="2"/>
  <c r="E693" i="2"/>
  <c r="H693" i="2" s="1"/>
  <c r="B695" i="2"/>
  <c r="C695" i="2" l="1"/>
  <c r="N695" i="2"/>
  <c r="I695" i="2"/>
  <c r="D695" i="2"/>
  <c r="J695" i="2" s="1"/>
  <c r="M694" i="2"/>
  <c r="K694" i="2"/>
  <c r="L694" i="2"/>
  <c r="G693" i="2"/>
  <c r="F693" i="2"/>
  <c r="E694" i="2"/>
  <c r="H694" i="2" s="1"/>
  <c r="B696" i="2"/>
  <c r="C696" i="2" l="1"/>
  <c r="N696" i="2"/>
  <c r="I696" i="2"/>
  <c r="D696" i="2"/>
  <c r="J696" i="2" s="1"/>
  <c r="M695" i="2"/>
  <c r="K695" i="2"/>
  <c r="L695" i="2"/>
  <c r="E695" i="2"/>
  <c r="H695" i="2" s="1"/>
  <c r="G694" i="2"/>
  <c r="F694" i="2"/>
  <c r="B697" i="2"/>
  <c r="C697" i="2" l="1"/>
  <c r="N697" i="2"/>
  <c r="I697" i="2"/>
  <c r="D697" i="2"/>
  <c r="J697" i="2" s="1"/>
  <c r="K696" i="2"/>
  <c r="M696" i="2"/>
  <c r="L696" i="2"/>
  <c r="F695" i="2"/>
  <c r="G695" i="2"/>
  <c r="E696" i="2"/>
  <c r="H696" i="2" s="1"/>
  <c r="B698" i="2"/>
  <c r="C698" i="2" l="1"/>
  <c r="N698" i="2"/>
  <c r="I698" i="2"/>
  <c r="D698" i="2"/>
  <c r="K697" i="2"/>
  <c r="M697" i="2"/>
  <c r="L697" i="2"/>
  <c r="F696" i="2"/>
  <c r="G696" i="2"/>
  <c r="E697" i="2"/>
  <c r="H697" i="2" s="1"/>
  <c r="B699" i="2"/>
  <c r="C699" i="2" l="1"/>
  <c r="N699" i="2"/>
  <c r="I699" i="2"/>
  <c r="D699" i="2"/>
  <c r="J699" i="2" s="1"/>
  <c r="E698" i="2"/>
  <c r="H698" i="2" s="1"/>
  <c r="J698" i="2"/>
  <c r="M698" i="2" s="1"/>
  <c r="F697" i="2"/>
  <c r="G697" i="2"/>
  <c r="B700" i="2"/>
  <c r="C700" i="2" l="1"/>
  <c r="N700" i="2"/>
  <c r="I700" i="2"/>
  <c r="D700" i="2"/>
  <c r="F698" i="2"/>
  <c r="G698" i="2"/>
  <c r="M699" i="2"/>
  <c r="K698" i="2"/>
  <c r="K699" i="2" s="1"/>
  <c r="L698" i="2"/>
  <c r="L699" i="2" s="1"/>
  <c r="E699" i="2"/>
  <c r="H699" i="2" s="1"/>
  <c r="B701" i="2"/>
  <c r="N701" i="2" l="1"/>
  <c r="I701" i="2"/>
  <c r="D701" i="2"/>
  <c r="J701" i="2" s="1"/>
  <c r="J700" i="2"/>
  <c r="M700" i="2" s="1"/>
  <c r="F699" i="2"/>
  <c r="C701" i="2"/>
  <c r="G699" i="2"/>
  <c r="E700" i="2"/>
  <c r="H700" i="2" s="1"/>
  <c r="B702" i="2"/>
  <c r="C702" i="2"/>
  <c r="N702" i="2" l="1"/>
  <c r="I702" i="2"/>
  <c r="D702" i="2"/>
  <c r="J702" i="2" s="1"/>
  <c r="K700" i="2"/>
  <c r="L700" i="2"/>
  <c r="E701" i="2"/>
  <c r="H701" i="2" s="1"/>
  <c r="F700" i="2"/>
  <c r="G700" i="2"/>
  <c r="B703" i="2"/>
  <c r="C703" i="2" l="1"/>
  <c r="N703" i="2"/>
  <c r="I703" i="2"/>
  <c r="D703" i="2"/>
  <c r="J703" i="2" s="1"/>
  <c r="K701" i="2"/>
  <c r="K702" i="2" s="1"/>
  <c r="M701" i="2"/>
  <c r="M702" i="2" s="1"/>
  <c r="L701" i="2"/>
  <c r="L702" i="2" s="1"/>
  <c r="F701" i="2"/>
  <c r="G701" i="2"/>
  <c r="E702" i="2"/>
  <c r="H702" i="2" s="1"/>
  <c r="B704" i="2"/>
  <c r="N704" i="2" l="1"/>
  <c r="I704" i="2"/>
  <c r="D704" i="2"/>
  <c r="J704" i="2" s="1"/>
  <c r="M703" i="2"/>
  <c r="K703" i="2"/>
  <c r="L703" i="2"/>
  <c r="F702" i="2"/>
  <c r="G702" i="2"/>
  <c r="C704" i="2"/>
  <c r="E703" i="2"/>
  <c r="H703" i="2" s="1"/>
  <c r="B705" i="2"/>
  <c r="C705" i="2" l="1"/>
  <c r="N705" i="2"/>
  <c r="I705" i="2"/>
  <c r="D705" i="2"/>
  <c r="J705" i="2" s="1"/>
  <c r="M704" i="2"/>
  <c r="F703" i="2"/>
  <c r="E704" i="2"/>
  <c r="H704" i="2" s="1"/>
  <c r="G703" i="2"/>
  <c r="B706" i="2"/>
  <c r="C706" i="2"/>
  <c r="N706" i="2" l="1"/>
  <c r="I706" i="2"/>
  <c r="D706" i="2"/>
  <c r="J706" i="2" s="1"/>
  <c r="M705" i="2"/>
  <c r="K704" i="2"/>
  <c r="K705" i="2" s="1"/>
  <c r="L704" i="2"/>
  <c r="L705" i="2" s="1"/>
  <c r="E705" i="2"/>
  <c r="H705" i="2" s="1"/>
  <c r="F704" i="2"/>
  <c r="G704" i="2"/>
  <c r="B707" i="2"/>
  <c r="C707" i="2" l="1"/>
  <c r="N707" i="2"/>
  <c r="I707" i="2"/>
  <c r="D707" i="2"/>
  <c r="M706" i="2"/>
  <c r="L706" i="2"/>
  <c r="K706" i="2"/>
  <c r="G705" i="2"/>
  <c r="F705" i="2"/>
  <c r="E706" i="2"/>
  <c r="H706" i="2" s="1"/>
  <c r="B708" i="2"/>
  <c r="C708" i="2" l="1"/>
  <c r="N708" i="2"/>
  <c r="I708" i="2"/>
  <c r="D708" i="2"/>
  <c r="J708" i="2" s="1"/>
  <c r="E707" i="2"/>
  <c r="H707" i="2" s="1"/>
  <c r="J707" i="2"/>
  <c r="M707" i="2" s="1"/>
  <c r="F706" i="2"/>
  <c r="G706" i="2"/>
  <c r="B709" i="2"/>
  <c r="C709" i="2" l="1"/>
  <c r="N709" i="2"/>
  <c r="I709" i="2"/>
  <c r="D709" i="2"/>
  <c r="J709" i="2" s="1"/>
  <c r="F707" i="2"/>
  <c r="G707" i="2"/>
  <c r="M708" i="2"/>
  <c r="L707" i="2"/>
  <c r="L708" i="2" s="1"/>
  <c r="K707" i="2"/>
  <c r="K708" i="2" s="1"/>
  <c r="E708" i="2"/>
  <c r="H708" i="2" s="1"/>
  <c r="B710" i="2"/>
  <c r="N710" i="2" l="1"/>
  <c r="I710" i="2"/>
  <c r="D710" i="2"/>
  <c r="M709" i="2"/>
  <c r="K709" i="2"/>
  <c r="L709" i="2"/>
  <c r="G708" i="2"/>
  <c r="C710" i="2"/>
  <c r="F708" i="2"/>
  <c r="E709" i="2"/>
  <c r="H709" i="2" s="1"/>
  <c r="B711" i="2"/>
  <c r="J710" i="2"/>
  <c r="N711" i="2" l="1"/>
  <c r="I711" i="2"/>
  <c r="D711" i="2"/>
  <c r="J711" i="2" s="1"/>
  <c r="M710" i="2"/>
  <c r="C711" i="2"/>
  <c r="E710" i="2"/>
  <c r="H710" i="2" s="1"/>
  <c r="F709" i="2"/>
  <c r="G709" i="2"/>
  <c r="B712" i="2"/>
  <c r="N712" i="2" l="1"/>
  <c r="I712" i="2"/>
  <c r="D712" i="2"/>
  <c r="J712" i="2" s="1"/>
  <c r="L710" i="2"/>
  <c r="K710" i="2"/>
  <c r="M711" i="2"/>
  <c r="C712" i="2"/>
  <c r="F710" i="2"/>
  <c r="G710" i="2"/>
  <c r="E711" i="2"/>
  <c r="H711" i="2" s="1"/>
  <c r="B713" i="2"/>
  <c r="N713" i="2" l="1"/>
  <c r="I713" i="2"/>
  <c r="D713" i="2"/>
  <c r="J713" i="2" s="1"/>
  <c r="L711" i="2"/>
  <c r="K711" i="2"/>
  <c r="M712" i="2"/>
  <c r="F711" i="2"/>
  <c r="C713" i="2"/>
  <c r="G711" i="2"/>
  <c r="E712" i="2"/>
  <c r="H712" i="2" s="1"/>
  <c r="B714" i="2"/>
  <c r="N714" i="2" l="1"/>
  <c r="I714" i="2"/>
  <c r="D714" i="2"/>
  <c r="L712" i="2"/>
  <c r="K712" i="2"/>
  <c r="M713" i="2"/>
  <c r="G712" i="2"/>
  <c r="C714" i="2"/>
  <c r="F712" i="2"/>
  <c r="E713" i="2"/>
  <c r="H713" i="2" s="1"/>
  <c r="B715" i="2"/>
  <c r="J714" i="2"/>
  <c r="N715" i="2" l="1"/>
  <c r="I715" i="2"/>
  <c r="D715" i="2"/>
  <c r="J715" i="2" s="1"/>
  <c r="L713" i="2"/>
  <c r="K713" i="2"/>
  <c r="M714" i="2"/>
  <c r="C715" i="2"/>
  <c r="G713" i="2"/>
  <c r="F713" i="2"/>
  <c r="E714" i="2"/>
  <c r="H714" i="2" s="1"/>
  <c r="B716" i="2"/>
  <c r="N716" i="2" l="1"/>
  <c r="I716" i="2"/>
  <c r="D716" i="2"/>
  <c r="J716" i="2" s="1"/>
  <c r="K714" i="2"/>
  <c r="L714" i="2"/>
  <c r="M715" i="2"/>
  <c r="C716" i="2"/>
  <c r="F714" i="2"/>
  <c r="G714" i="2"/>
  <c r="E715" i="2"/>
  <c r="H715" i="2" s="1"/>
  <c r="B717" i="2"/>
  <c r="C717" i="2" l="1"/>
  <c r="N717" i="2"/>
  <c r="I717" i="2"/>
  <c r="D717" i="2"/>
  <c r="J717" i="2" s="1"/>
  <c r="L715" i="2"/>
  <c r="K715" i="2"/>
  <c r="M716" i="2"/>
  <c r="E716" i="2"/>
  <c r="H716" i="2" s="1"/>
  <c r="G715" i="2"/>
  <c r="F715" i="2"/>
  <c r="B718" i="2"/>
  <c r="C718" i="2" l="1"/>
  <c r="N718" i="2"/>
  <c r="I718" i="2"/>
  <c r="D718" i="2"/>
  <c r="J718" i="2" s="1"/>
  <c r="M717" i="2"/>
  <c r="K716" i="2"/>
  <c r="K717" i="2" s="1"/>
  <c r="L716" i="2"/>
  <c r="L717" i="2" s="1"/>
  <c r="G716" i="2"/>
  <c r="F716" i="2"/>
  <c r="E717" i="2"/>
  <c r="H717" i="2" s="1"/>
  <c r="B719" i="2"/>
  <c r="N719" i="2" l="1"/>
  <c r="I719" i="2"/>
  <c r="D719" i="2"/>
  <c r="J719" i="2" s="1"/>
  <c r="M718" i="2"/>
  <c r="L718" i="2"/>
  <c r="K718" i="2"/>
  <c r="C719" i="2"/>
  <c r="F717" i="2"/>
  <c r="G717" i="2"/>
  <c r="E718" i="2"/>
  <c r="H718" i="2" s="1"/>
  <c r="B720" i="2"/>
  <c r="N720" i="2" l="1"/>
  <c r="I720" i="2"/>
  <c r="D720" i="2"/>
  <c r="J720" i="2" s="1"/>
  <c r="M719" i="2"/>
  <c r="C720" i="2"/>
  <c r="G718" i="2"/>
  <c r="F718" i="2"/>
  <c r="E719" i="2"/>
  <c r="H719" i="2" s="1"/>
  <c r="B721" i="2"/>
  <c r="N721" i="2" l="1"/>
  <c r="I721" i="2"/>
  <c r="D721" i="2"/>
  <c r="J721" i="2" s="1"/>
  <c r="M720" i="2"/>
  <c r="L719" i="2"/>
  <c r="K719" i="2"/>
  <c r="E720" i="2"/>
  <c r="H720" i="2" s="1"/>
  <c r="C721" i="2"/>
  <c r="F719" i="2"/>
  <c r="G719" i="2"/>
  <c r="B722" i="2"/>
  <c r="C722" i="2" l="1"/>
  <c r="N722" i="2"/>
  <c r="I722" i="2"/>
  <c r="D722" i="2"/>
  <c r="J722" i="2" s="1"/>
  <c r="K720" i="2"/>
  <c r="L720" i="2"/>
  <c r="G720" i="2"/>
  <c r="M721" i="2"/>
  <c r="F720" i="2"/>
  <c r="E721" i="2"/>
  <c r="H721" i="2" s="1"/>
  <c r="B723" i="2"/>
  <c r="N723" i="2" l="1"/>
  <c r="I723" i="2"/>
  <c r="D723" i="2"/>
  <c r="J723" i="2" s="1"/>
  <c r="M722" i="2"/>
  <c r="L721" i="2"/>
  <c r="L722" i="2" s="1"/>
  <c r="K721" i="2"/>
  <c r="K722" i="2" s="1"/>
  <c r="C723" i="2"/>
  <c r="F721" i="2"/>
  <c r="G721" i="2"/>
  <c r="E722" i="2"/>
  <c r="H722" i="2" s="1"/>
  <c r="B724" i="2"/>
  <c r="N724" i="2" l="1"/>
  <c r="I724" i="2"/>
  <c r="D724" i="2"/>
  <c r="J724" i="2" s="1"/>
  <c r="E723" i="2"/>
  <c r="H723" i="2" s="1"/>
  <c r="C724" i="2"/>
  <c r="F722" i="2"/>
  <c r="G722" i="2"/>
  <c r="B725" i="2"/>
  <c r="C725" i="2" l="1"/>
  <c r="N725" i="2"/>
  <c r="I725" i="2"/>
  <c r="D725" i="2"/>
  <c r="J725" i="2" s="1"/>
  <c r="L723" i="2"/>
  <c r="M723" i="2"/>
  <c r="K723" i="2"/>
  <c r="G723" i="2"/>
  <c r="F723" i="2"/>
  <c r="E724" i="2"/>
  <c r="H724" i="2" s="1"/>
  <c r="B726" i="2"/>
  <c r="C726" i="2" l="1"/>
  <c r="N726" i="2"/>
  <c r="I726" i="2"/>
  <c r="D726" i="2"/>
  <c r="J726" i="2" s="1"/>
  <c r="M724" i="2"/>
  <c r="M725" i="2" s="1"/>
  <c r="L724" i="2"/>
  <c r="L725" i="2" s="1"/>
  <c r="G724" i="2"/>
  <c r="F724" i="2"/>
  <c r="K724" i="2"/>
  <c r="K725" i="2" s="1"/>
  <c r="E725" i="2"/>
  <c r="H725" i="2" s="1"/>
  <c r="B727" i="2"/>
  <c r="N727" i="2" l="1"/>
  <c r="I727" i="2"/>
  <c r="D727" i="2"/>
  <c r="J727" i="2" s="1"/>
  <c r="M726" i="2"/>
  <c r="L726" i="2"/>
  <c r="K726" i="2"/>
  <c r="F725" i="2"/>
  <c r="C727" i="2"/>
  <c r="G725" i="2"/>
  <c r="E726" i="2"/>
  <c r="H726" i="2" s="1"/>
  <c r="B728" i="2"/>
  <c r="N728" i="2" l="1"/>
  <c r="I728" i="2"/>
  <c r="D728" i="2"/>
  <c r="J728" i="2" s="1"/>
  <c r="L727" i="2"/>
  <c r="C728" i="2"/>
  <c r="G726" i="2"/>
  <c r="F726" i="2"/>
  <c r="E727" i="2"/>
  <c r="H727" i="2" s="1"/>
  <c r="B729" i="2"/>
  <c r="I729" i="2" l="1"/>
  <c r="N729" i="2"/>
  <c r="D729" i="2"/>
  <c r="M727" i="2"/>
  <c r="K727" i="2"/>
  <c r="L728" i="2"/>
  <c r="E728" i="2"/>
  <c r="H728" i="2" s="1"/>
  <c r="C729" i="2"/>
  <c r="G727" i="2"/>
  <c r="F727" i="2"/>
  <c r="B730" i="2"/>
  <c r="J729" i="2"/>
  <c r="C730" i="2" l="1"/>
  <c r="N730" i="2"/>
  <c r="I730" i="2"/>
  <c r="D730" i="2"/>
  <c r="J730" i="2" s="1"/>
  <c r="M728" i="2"/>
  <c r="K728" i="2"/>
  <c r="L729" i="2"/>
  <c r="F728" i="2"/>
  <c r="G728" i="2"/>
  <c r="E729" i="2"/>
  <c r="H729" i="2" s="1"/>
  <c r="B731" i="2"/>
  <c r="N731" i="2" l="1"/>
  <c r="I731" i="2"/>
  <c r="D731" i="2"/>
  <c r="J731" i="2" s="1"/>
  <c r="M729" i="2"/>
  <c r="M730" i="2" s="1"/>
  <c r="L730" i="2"/>
  <c r="K729" i="2"/>
  <c r="K730" i="2" s="1"/>
  <c r="G729" i="2"/>
  <c r="F729" i="2"/>
  <c r="C731" i="2"/>
  <c r="E730" i="2"/>
  <c r="H730" i="2" s="1"/>
  <c r="B732" i="2"/>
  <c r="C732" i="2" l="1"/>
  <c r="N732" i="2"/>
  <c r="I732" i="2"/>
  <c r="D732" i="2"/>
  <c r="J732" i="2" s="1"/>
  <c r="L731" i="2"/>
  <c r="G730" i="2"/>
  <c r="F730" i="2"/>
  <c r="E731" i="2"/>
  <c r="H731" i="2" s="1"/>
  <c r="B733" i="2"/>
  <c r="C733" i="2" l="1"/>
  <c r="I733" i="2"/>
  <c r="N733" i="2"/>
  <c r="D733" i="2"/>
  <c r="J733" i="2" s="1"/>
  <c r="M731" i="2"/>
  <c r="M732" i="2" s="1"/>
  <c r="L732" i="2"/>
  <c r="K731" i="2"/>
  <c r="K732" i="2" s="1"/>
  <c r="G731" i="2"/>
  <c r="F731" i="2"/>
  <c r="E732" i="2"/>
  <c r="H732" i="2" s="1"/>
  <c r="B734" i="2"/>
  <c r="C734" i="2" l="1"/>
  <c r="N734" i="2"/>
  <c r="I734" i="2"/>
  <c r="D734" i="2"/>
  <c r="J734" i="2" s="1"/>
  <c r="M733" i="2"/>
  <c r="L733" i="2"/>
  <c r="K733" i="2"/>
  <c r="F732" i="2"/>
  <c r="G732" i="2"/>
  <c r="E733" i="2"/>
  <c r="H733" i="2" s="1"/>
  <c r="B735" i="2"/>
  <c r="C735" i="2" l="1"/>
  <c r="N735" i="2"/>
  <c r="I735" i="2"/>
  <c r="D735" i="2"/>
  <c r="M734" i="2"/>
  <c r="K734" i="2"/>
  <c r="L734" i="2"/>
  <c r="F733" i="2"/>
  <c r="G733" i="2"/>
  <c r="E734" i="2"/>
  <c r="H734" i="2" s="1"/>
  <c r="B736" i="2"/>
  <c r="C736" i="2"/>
  <c r="N736" i="2" l="1"/>
  <c r="I736" i="2"/>
  <c r="D736" i="2"/>
  <c r="J735" i="2"/>
  <c r="M735" i="2" s="1"/>
  <c r="F734" i="2"/>
  <c r="G734" i="2"/>
  <c r="E735" i="2"/>
  <c r="H735" i="2" s="1"/>
  <c r="B737" i="2"/>
  <c r="C737" i="2" l="1"/>
  <c r="I737" i="2"/>
  <c r="N737" i="2"/>
  <c r="D737" i="2"/>
  <c r="J737" i="2" s="1"/>
  <c r="L735" i="2"/>
  <c r="K735" i="2"/>
  <c r="J736" i="2"/>
  <c r="F735" i="2"/>
  <c r="G735" i="2"/>
  <c r="E736" i="2"/>
  <c r="H736" i="2" s="1"/>
  <c r="B738" i="2"/>
  <c r="C738" i="2" l="1"/>
  <c r="N738" i="2"/>
  <c r="I738" i="2"/>
  <c r="D738" i="2"/>
  <c r="L736" i="2"/>
  <c r="L737" i="2" s="1"/>
  <c r="K736" i="2"/>
  <c r="K737" i="2" s="1"/>
  <c r="M736" i="2"/>
  <c r="M737" i="2" s="1"/>
  <c r="F736" i="2"/>
  <c r="E737" i="2"/>
  <c r="H737" i="2" s="1"/>
  <c r="G736" i="2"/>
  <c r="B739" i="2"/>
  <c r="C739" i="2" l="1"/>
  <c r="N739" i="2"/>
  <c r="I739" i="2"/>
  <c r="D739" i="2"/>
  <c r="J739" i="2" s="1"/>
  <c r="E738" i="2"/>
  <c r="H738" i="2" s="1"/>
  <c r="J738" i="2"/>
  <c r="M738" i="2" s="1"/>
  <c r="F737" i="2"/>
  <c r="G737" i="2"/>
  <c r="B740" i="2"/>
  <c r="C740" i="2" l="1"/>
  <c r="N740" i="2"/>
  <c r="I740" i="2"/>
  <c r="D740" i="2"/>
  <c r="G738" i="2"/>
  <c r="F738" i="2"/>
  <c r="M739" i="2"/>
  <c r="K738" i="2"/>
  <c r="K739" i="2" s="1"/>
  <c r="L738" i="2"/>
  <c r="L739" i="2" s="1"/>
  <c r="E739" i="2"/>
  <c r="H739" i="2" s="1"/>
  <c r="B741" i="2"/>
  <c r="N741" i="2" l="1"/>
  <c r="I741" i="2"/>
  <c r="D741" i="2"/>
  <c r="J741" i="2" s="1"/>
  <c r="J740" i="2"/>
  <c r="M740" i="2" s="1"/>
  <c r="F739" i="2"/>
  <c r="C741" i="2"/>
  <c r="G739" i="2"/>
  <c r="E740" i="2"/>
  <c r="H740" i="2" s="1"/>
  <c r="B742" i="2"/>
  <c r="N742" i="2" l="1"/>
  <c r="I742" i="2"/>
  <c r="D742" i="2"/>
  <c r="J742" i="2" s="1"/>
  <c r="L740" i="2"/>
  <c r="K740" i="2"/>
  <c r="C742" i="2"/>
  <c r="F740" i="2"/>
  <c r="G740" i="2"/>
  <c r="E741" i="2"/>
  <c r="H741" i="2" s="1"/>
  <c r="B743" i="2"/>
  <c r="N743" i="2" l="1"/>
  <c r="I743" i="2"/>
  <c r="D743" i="2"/>
  <c r="J743" i="2" s="1"/>
  <c r="L741" i="2"/>
  <c r="M741" i="2"/>
  <c r="K741" i="2"/>
  <c r="E742" i="2"/>
  <c r="H742" i="2" s="1"/>
  <c r="C743" i="2"/>
  <c r="F741" i="2"/>
  <c r="G741" i="2"/>
  <c r="B744" i="2"/>
  <c r="C744" i="2"/>
  <c r="N744" i="2" l="1"/>
  <c r="I744" i="2"/>
  <c r="D744" i="2"/>
  <c r="J744" i="2" s="1"/>
  <c r="M742" i="2"/>
  <c r="L742" i="2"/>
  <c r="E743" i="2"/>
  <c r="H743" i="2" s="1"/>
  <c r="G742" i="2"/>
  <c r="K742" i="2"/>
  <c r="F742" i="2"/>
  <c r="B745" i="2"/>
  <c r="I745" i="2" l="1"/>
  <c r="N745" i="2"/>
  <c r="D745" i="2"/>
  <c r="J745" i="2" s="1"/>
  <c r="F743" i="2"/>
  <c r="L743" i="2"/>
  <c r="L744" i="2" s="1"/>
  <c r="M743" i="2"/>
  <c r="M744" i="2" s="1"/>
  <c r="G743" i="2"/>
  <c r="K743" i="2"/>
  <c r="K744" i="2" s="1"/>
  <c r="C745" i="2"/>
  <c r="E744" i="2"/>
  <c r="H744" i="2" s="1"/>
  <c r="B746" i="2"/>
  <c r="C746" i="2" l="1"/>
  <c r="N746" i="2"/>
  <c r="I746" i="2"/>
  <c r="D746" i="2"/>
  <c r="J746" i="2" s="1"/>
  <c r="L745" i="2"/>
  <c r="F744" i="2"/>
  <c r="G744" i="2"/>
  <c r="E745" i="2"/>
  <c r="H745" i="2" s="1"/>
  <c r="B747" i="2"/>
  <c r="N747" i="2" l="1"/>
  <c r="I747" i="2"/>
  <c r="D747" i="2"/>
  <c r="M745" i="2"/>
  <c r="M746" i="2" s="1"/>
  <c r="L746" i="2"/>
  <c r="K745" i="2"/>
  <c r="K746" i="2" s="1"/>
  <c r="C747" i="2"/>
  <c r="E746" i="2"/>
  <c r="H746" i="2" s="1"/>
  <c r="F745" i="2"/>
  <c r="G745" i="2"/>
  <c r="B748" i="2"/>
  <c r="J747" i="2"/>
  <c r="N748" i="2" l="1"/>
  <c r="I748" i="2"/>
  <c r="D748" i="2"/>
  <c r="J748" i="2" s="1"/>
  <c r="L747" i="2"/>
  <c r="E747" i="2"/>
  <c r="H747" i="2" s="1"/>
  <c r="C748" i="2"/>
  <c r="G746" i="2"/>
  <c r="F746" i="2"/>
  <c r="B749" i="2"/>
  <c r="C749" i="2" l="1"/>
  <c r="I749" i="2"/>
  <c r="N749" i="2"/>
  <c r="D749" i="2"/>
  <c r="J749" i="2" s="1"/>
  <c r="M747" i="2"/>
  <c r="K747" i="2"/>
  <c r="E748" i="2"/>
  <c r="H748" i="2" s="1"/>
  <c r="F747" i="2"/>
  <c r="G747" i="2"/>
  <c r="B750" i="2"/>
  <c r="N750" i="2" l="1"/>
  <c r="I750" i="2"/>
  <c r="D750" i="2"/>
  <c r="M748" i="2"/>
  <c r="M749" i="2" s="1"/>
  <c r="F748" i="2"/>
  <c r="G748" i="2"/>
  <c r="L748" i="2"/>
  <c r="L749" i="2" s="1"/>
  <c r="K748" i="2"/>
  <c r="K749" i="2" s="1"/>
  <c r="C750" i="2"/>
  <c r="E749" i="2"/>
  <c r="H749" i="2" s="1"/>
  <c r="B751" i="2"/>
  <c r="J750" i="2"/>
  <c r="N751" i="2" l="1"/>
  <c r="I751" i="2"/>
  <c r="D751" i="2"/>
  <c r="J751" i="2" s="1"/>
  <c r="K750" i="2"/>
  <c r="C751" i="2"/>
  <c r="G749" i="2"/>
  <c r="F749" i="2"/>
  <c r="E750" i="2"/>
  <c r="H750" i="2" s="1"/>
  <c r="B752" i="2"/>
  <c r="N752" i="2" l="1"/>
  <c r="I752" i="2"/>
  <c r="D752" i="2"/>
  <c r="J752" i="2" s="1"/>
  <c r="M750" i="2"/>
  <c r="L750" i="2"/>
  <c r="K751" i="2"/>
  <c r="E751" i="2"/>
  <c r="H751" i="2" s="1"/>
  <c r="C752" i="2"/>
  <c r="F750" i="2"/>
  <c r="G750" i="2"/>
  <c r="B753" i="2"/>
  <c r="I753" i="2" l="1"/>
  <c r="N753" i="2"/>
  <c r="D753" i="2"/>
  <c r="J753" i="2" s="1"/>
  <c r="M751" i="2"/>
  <c r="L751" i="2"/>
  <c r="K752" i="2"/>
  <c r="G751" i="2"/>
  <c r="F751" i="2"/>
  <c r="C753" i="2"/>
  <c r="E752" i="2"/>
  <c r="H752" i="2" s="1"/>
  <c r="B754" i="2"/>
  <c r="C754" i="2"/>
  <c r="N754" i="2" l="1"/>
  <c r="I754" i="2"/>
  <c r="D754" i="2"/>
  <c r="J754" i="2" s="1"/>
  <c r="M752" i="2"/>
  <c r="K753" i="2"/>
  <c r="L752" i="2"/>
  <c r="F752" i="2"/>
  <c r="G752" i="2"/>
  <c r="E753" i="2"/>
  <c r="H753" i="2" s="1"/>
  <c r="B755" i="2"/>
  <c r="N755" i="2" l="1"/>
  <c r="I755" i="2"/>
  <c r="D755" i="2"/>
  <c r="J755" i="2" s="1"/>
  <c r="M753" i="2"/>
  <c r="M754" i="2" s="1"/>
  <c r="L753" i="2"/>
  <c r="L754" i="2" s="1"/>
  <c r="K754" i="2"/>
  <c r="C755" i="2"/>
  <c r="F753" i="2"/>
  <c r="G753" i="2"/>
  <c r="E754" i="2"/>
  <c r="H754" i="2" s="1"/>
  <c r="B756" i="2"/>
  <c r="N756" i="2" l="1"/>
  <c r="I756" i="2"/>
  <c r="D756" i="2"/>
  <c r="J756" i="2" s="1"/>
  <c r="K755" i="2"/>
  <c r="C756" i="2"/>
  <c r="G754" i="2"/>
  <c r="F754" i="2"/>
  <c r="E755" i="2"/>
  <c r="H755" i="2" s="1"/>
  <c r="B757" i="2"/>
  <c r="N757" i="2" l="1"/>
  <c r="I757" i="2"/>
  <c r="D757" i="2"/>
  <c r="J757" i="2" s="1"/>
  <c r="M755" i="2"/>
  <c r="K756" i="2"/>
  <c r="L755" i="2"/>
  <c r="C757" i="2"/>
  <c r="F755" i="2"/>
  <c r="G755" i="2"/>
  <c r="E756" i="2"/>
  <c r="H756" i="2" s="1"/>
  <c r="B758" i="2"/>
  <c r="N758" i="2" l="1"/>
  <c r="I758" i="2"/>
  <c r="D758" i="2"/>
  <c r="J758" i="2" s="1"/>
  <c r="L756" i="2"/>
  <c r="L757" i="2" s="1"/>
  <c r="M756" i="2"/>
  <c r="E757" i="2"/>
  <c r="H757" i="2" s="1"/>
  <c r="C758" i="2"/>
  <c r="G756" i="2"/>
  <c r="F756" i="2"/>
  <c r="B759" i="2"/>
  <c r="C759" i="2" l="1"/>
  <c r="N759" i="2"/>
  <c r="I759" i="2"/>
  <c r="D759" i="2"/>
  <c r="J759" i="2" s="1"/>
  <c r="M757" i="2"/>
  <c r="K757" i="2"/>
  <c r="F757" i="2"/>
  <c r="G757" i="2"/>
  <c r="E758" i="2"/>
  <c r="H758" i="2" s="1"/>
  <c r="B760" i="2"/>
  <c r="N760" i="2" l="1"/>
  <c r="I760" i="2"/>
  <c r="D760" i="2"/>
  <c r="J760" i="2" s="1"/>
  <c r="K758" i="2"/>
  <c r="K759" i="2" s="1"/>
  <c r="M758" i="2"/>
  <c r="M759" i="2" s="1"/>
  <c r="L758" i="2"/>
  <c r="L759" i="2" s="1"/>
  <c r="C760" i="2"/>
  <c r="F758" i="2"/>
  <c r="G758" i="2"/>
  <c r="E759" i="2"/>
  <c r="H759" i="2" s="1"/>
  <c r="B761" i="2"/>
  <c r="I761" i="2" l="1"/>
  <c r="N761" i="2"/>
  <c r="D761" i="2"/>
  <c r="J761" i="2" s="1"/>
  <c r="M760" i="2"/>
  <c r="C761" i="2"/>
  <c r="G759" i="2"/>
  <c r="F759" i="2"/>
  <c r="E760" i="2"/>
  <c r="H760" i="2" s="1"/>
  <c r="B762" i="2"/>
  <c r="N762" i="2" l="1"/>
  <c r="I762" i="2"/>
  <c r="D762" i="2"/>
  <c r="J762" i="2" s="1"/>
  <c r="M761" i="2"/>
  <c r="K760" i="2"/>
  <c r="L760" i="2"/>
  <c r="C762" i="2"/>
  <c r="F760" i="2"/>
  <c r="G760" i="2"/>
  <c r="E761" i="2"/>
  <c r="H761" i="2" s="1"/>
  <c r="B763" i="2"/>
  <c r="N763" i="2" l="1"/>
  <c r="I763" i="2"/>
  <c r="D763" i="2"/>
  <c r="J763" i="2" s="1"/>
  <c r="K761" i="2"/>
  <c r="L761" i="2"/>
  <c r="M762" i="2"/>
  <c r="C763" i="2"/>
  <c r="E762" i="2"/>
  <c r="H762" i="2" s="1"/>
  <c r="G761" i="2"/>
  <c r="F761" i="2"/>
  <c r="B764" i="2"/>
  <c r="N764" i="2" l="1"/>
  <c r="I764" i="2"/>
  <c r="D764" i="2"/>
  <c r="J764" i="2" s="1"/>
  <c r="L762" i="2"/>
  <c r="K762" i="2"/>
  <c r="M763" i="2"/>
  <c r="C764" i="2"/>
  <c r="F762" i="2"/>
  <c r="G762" i="2"/>
  <c r="E763" i="2"/>
  <c r="H763" i="2" s="1"/>
  <c r="B765" i="2"/>
  <c r="I765" i="2" l="1"/>
  <c r="N765" i="2"/>
  <c r="D765" i="2"/>
  <c r="J765" i="2" s="1"/>
  <c r="L763" i="2"/>
  <c r="K763" i="2"/>
  <c r="M764" i="2"/>
  <c r="C765" i="2"/>
  <c r="G763" i="2"/>
  <c r="F763" i="2"/>
  <c r="E764" i="2"/>
  <c r="H764" i="2" s="1"/>
  <c r="B766" i="2"/>
  <c r="N766" i="2" l="1"/>
  <c r="I766" i="2"/>
  <c r="D766" i="2"/>
  <c r="J766" i="2" s="1"/>
  <c r="L764" i="2"/>
  <c r="K764" i="2"/>
  <c r="M765" i="2"/>
  <c r="C766" i="2"/>
  <c r="F764" i="2"/>
  <c r="G764" i="2"/>
  <c r="E765" i="2"/>
  <c r="H765" i="2" s="1"/>
  <c r="B767" i="2"/>
  <c r="N767" i="2" l="1"/>
  <c r="I767" i="2"/>
  <c r="D767" i="2"/>
  <c r="J767" i="2" s="1"/>
  <c r="L765" i="2"/>
  <c r="K765" i="2"/>
  <c r="M766" i="2"/>
  <c r="C767" i="2"/>
  <c r="G765" i="2"/>
  <c r="F765" i="2"/>
  <c r="E766" i="2"/>
  <c r="H766" i="2" s="1"/>
  <c r="B768" i="2"/>
  <c r="N768" i="2" l="1"/>
  <c r="I768" i="2"/>
  <c r="D768" i="2"/>
  <c r="J768" i="2" s="1"/>
  <c r="K766" i="2"/>
  <c r="L766" i="2"/>
  <c r="M767" i="2"/>
  <c r="C768" i="2"/>
  <c r="G766" i="2"/>
  <c r="F766" i="2"/>
  <c r="E767" i="2"/>
  <c r="H767" i="2" s="1"/>
  <c r="B769" i="2"/>
  <c r="I769" i="2" l="1"/>
  <c r="N769" i="2"/>
  <c r="D769" i="2"/>
  <c r="J769" i="2" s="1"/>
  <c r="L767" i="2"/>
  <c r="K767" i="2"/>
  <c r="M768" i="2"/>
  <c r="C769" i="2"/>
  <c r="F767" i="2"/>
  <c r="G767" i="2"/>
  <c r="E768" i="2"/>
  <c r="H768" i="2" s="1"/>
  <c r="B770" i="2"/>
  <c r="N770" i="2" l="1"/>
  <c r="I770" i="2"/>
  <c r="D770" i="2"/>
  <c r="L768" i="2"/>
  <c r="K768" i="2"/>
  <c r="M769" i="2"/>
  <c r="E769" i="2"/>
  <c r="H769" i="2" s="1"/>
  <c r="C770" i="2"/>
  <c r="G768" i="2"/>
  <c r="F768" i="2"/>
  <c r="B771" i="2"/>
  <c r="J770" i="2"/>
  <c r="C771" i="2" l="1"/>
  <c r="N771" i="2"/>
  <c r="I771" i="2"/>
  <c r="D771" i="2"/>
  <c r="J771" i="2" s="1"/>
  <c r="F769" i="2"/>
  <c r="K769" i="2"/>
  <c r="L769" i="2"/>
  <c r="M770" i="2"/>
  <c r="G769" i="2"/>
  <c r="E770" i="2"/>
  <c r="H770" i="2" s="1"/>
  <c r="M771" i="2" l="1"/>
  <c r="L770" i="2"/>
  <c r="L771" i="2" s="1"/>
  <c r="K770" i="2"/>
  <c r="K771" i="2" s="1"/>
  <c r="G770" i="2"/>
  <c r="F770" i="2"/>
  <c r="E771" i="2"/>
  <c r="H771" i="2" s="1"/>
  <c r="E55" i="1" l="1"/>
  <c r="O54" i="1"/>
  <c r="O53" i="1"/>
  <c r="O55" i="1"/>
  <c r="G771" i="2"/>
  <c r="E54" i="1" s="1"/>
  <c r="F771" i="2"/>
  <c r="E53" i="1" s="1"/>
</calcChain>
</file>

<file path=xl/sharedStrings.xml><?xml version="1.0" encoding="utf-8"?>
<sst xmlns="http://schemas.openxmlformats.org/spreadsheetml/2006/main" count="164" uniqueCount="136">
  <si>
    <r>
      <t>Viren/m</t>
    </r>
    <r>
      <rPr>
        <vertAlign val="superscript"/>
        <sz val="12"/>
        <color theme="1"/>
        <rFont val="Calibri (Textkörper)"/>
      </rPr>
      <t>3</t>
    </r>
  </si>
  <si>
    <t>Art der Tätigkeit</t>
  </si>
  <si>
    <r>
      <t>m</t>
    </r>
    <r>
      <rPr>
        <vertAlign val="superscript"/>
        <sz val="12"/>
        <color theme="1"/>
        <rFont val="Calibri (Textkörper)"/>
      </rPr>
      <t>3</t>
    </r>
    <r>
      <rPr>
        <sz val="12"/>
        <color theme="1"/>
        <rFont val="Calibri"/>
        <family val="2"/>
        <scheme val="minor"/>
      </rPr>
      <t>/min</t>
    </r>
  </si>
  <si>
    <r>
      <t>m</t>
    </r>
    <r>
      <rPr>
        <vertAlign val="superscript"/>
        <sz val="12"/>
        <color theme="1"/>
        <rFont val="Calibri (Textkörper)"/>
      </rPr>
      <t>3</t>
    </r>
  </si>
  <si>
    <t>Change-Log</t>
  </si>
  <si>
    <t>10. November 2020: Ein Code-Fehler in Feldern D51-D171 führte zu einer zu langsamen Abnahme nach dem Ende des Aufenthaltes eines Emitters. Das konnte in bestimmten Fällen zu kurze Zeit bis zur infektiösen Dosis ergeben (nur wenn Zeit bis Dosis grösser war als Zeit des Emittenten im Raum)</t>
  </si>
  <si>
    <t>Scopo</t>
  </si>
  <si>
    <t>Questo strumento calcola la concentrazione di virus in una stanza con una perfetta miscelazione per una o più persone che emettono virus quando respirano normalmente, parlando a bassa voce o ad alta voce. I percentili della distribuzione della forza di emissione del virus virale sono stati modellati con l'aiuto del numero pubblicato di copie del virus (determinato con PCR, reazione a catena della polimerasi) e delle emissioni di aerosol nella popolazione adulta.</t>
  </si>
  <si>
    <t>Lo strumento calcola i seguenti valori per uno scenario in cui i portatori di virus entrano in una stanza, vi rimangono per un certo periodo di tempo e in che modo il carico di virus si riduce di nuovo</t>
  </si>
  <si>
    <t>I risultati sono i seguenti:</t>
  </si>
  <si>
    <t>- Concentrazione di virus nella stanza all'uscita dopo x minuti: concentrazione che si è accumulata in quel momento</t>
  </si>
  <si>
    <t>- Concentrazione del virus allo stato stazionario: che è la concentrazione più alta possibile quando i portatori del virus sono nella stanza per un periodo di tempo illimitato</t>
  </si>
  <si>
    <t>- Quantità cumulativa di virus inalata dopo x minuti. Qui si considera quanti virus una persona inala mentre i portatori di virus sono nella stanza.</t>
  </si>
  <si>
    <t>- Minuti al numero critico di virus inalati: questo è il tempo fino a quando i virus x sono stati inalati, compreso il tempo dopo che i portatori di virus hanno lasciato la stanza.</t>
  </si>
  <si>
    <t>- Campo vicino: nelle immediate vicinanze di una sorgente, le concentrazioni e l'esposizione risultante sono maggiori. Il campo vicino di 60 cm corrisponde a una distanza di circa un braccio.</t>
  </si>
  <si>
    <t>Questo strumento è stato creato con grande cura e controllato in dettaglio, ma potrebbe contenere errori. NON utilizzare lo strumento come unico strumento per prendere decisioni critiche.</t>
  </si>
  <si>
    <t>Dati d'entrata</t>
  </si>
  <si>
    <t>Dati della stanza</t>
  </si>
  <si>
    <r>
      <t>Volume della stanza(m</t>
    </r>
    <r>
      <rPr>
        <vertAlign val="superscript"/>
        <sz val="12"/>
        <color theme="1"/>
        <rFont val="Calibri (Textkörper)"/>
      </rPr>
      <t>3</t>
    </r>
    <r>
      <rPr>
        <sz val="12"/>
        <color theme="1"/>
        <rFont val="Calibri"/>
        <family val="2"/>
        <scheme val="minor"/>
      </rPr>
      <t>)</t>
    </r>
  </si>
  <si>
    <t>Rimcambi d'aria (per ora)</t>
  </si>
  <si>
    <r>
      <t>Ricambio d'aria in m</t>
    </r>
    <r>
      <rPr>
        <vertAlign val="superscript"/>
        <sz val="12"/>
        <color theme="1"/>
        <rFont val="Calibri (Textkörper)"/>
      </rPr>
      <t>3</t>
    </r>
    <r>
      <rPr>
        <sz val="12"/>
        <color theme="1"/>
        <rFont val="Calibri"/>
        <family val="2"/>
        <scheme val="minor"/>
      </rPr>
      <t>/minuto</t>
    </r>
  </si>
  <si>
    <t>velocità dell'aria in m/s</t>
  </si>
  <si>
    <t>Dati delle persone infette</t>
  </si>
  <si>
    <t>Durata della presenza nella stanza delle persone infette (in minuti)</t>
  </si>
  <si>
    <t>Che genere di mascherina portano?</t>
  </si>
  <si>
    <t>Che genere di "emettitore"?</t>
  </si>
  <si>
    <t>(Scelta a tendina)</t>
  </si>
  <si>
    <t>1. Persona infetta</t>
  </si>
  <si>
    <t>2. Persona infetta</t>
  </si>
  <si>
    <t>3. Persona infetta</t>
  </si>
  <si>
    <t>4. Persona infetta</t>
  </si>
  <si>
    <t>Dati sull'attività fisica</t>
  </si>
  <si>
    <t>Nessuna</t>
  </si>
  <si>
    <t>Leggera</t>
  </si>
  <si>
    <t>Pesante</t>
  </si>
  <si>
    <r>
      <rPr>
        <b/>
        <i/>
        <sz val="12"/>
        <color theme="1"/>
        <rFont val="Calibri"/>
        <family val="2"/>
        <scheme val="minor"/>
      </rPr>
      <t>Attività tipiche:</t>
    </r>
    <r>
      <rPr>
        <i/>
        <sz val="12"/>
        <color theme="1"/>
        <rFont val="Calibri"/>
        <family val="2"/>
        <scheme val="minor"/>
      </rPr>
      <t xml:space="preserve">
</t>
    </r>
    <r>
      <rPr>
        <b/>
        <i/>
        <sz val="12"/>
        <color theme="1"/>
        <rFont val="Calibri"/>
        <family val="2"/>
        <scheme val="minor"/>
      </rPr>
      <t>Nessuna</t>
    </r>
    <r>
      <rPr>
        <i/>
        <sz val="12"/>
        <color theme="1"/>
        <rFont val="Calibri"/>
        <family val="2"/>
        <scheme val="minor"/>
      </rPr>
      <t xml:space="preserve">: Rimanere fermi, seduti
</t>
    </r>
    <r>
      <rPr>
        <b/>
        <i/>
        <sz val="12"/>
        <color theme="1"/>
        <rFont val="Calibri"/>
        <family val="2"/>
        <scheme val="minor"/>
      </rPr>
      <t>Leggera</t>
    </r>
    <r>
      <rPr>
        <i/>
        <sz val="12"/>
        <color theme="1"/>
        <rFont val="Calibri"/>
        <family val="2"/>
        <scheme val="minor"/>
      </rPr>
      <t xml:space="preserve">: Camminare, portare
</t>
    </r>
    <r>
      <rPr>
        <b/>
        <i/>
        <sz val="12"/>
        <color theme="1"/>
        <rFont val="Calibri"/>
        <family val="2"/>
        <scheme val="minor"/>
      </rPr>
      <t xml:space="preserve">Pesante: </t>
    </r>
    <r>
      <rPr>
        <i/>
        <sz val="12"/>
        <color theme="1"/>
        <rFont val="Calibri"/>
        <family val="2"/>
        <scheme val="minor"/>
      </rPr>
      <t>Sollevare, correre</t>
    </r>
  </si>
  <si>
    <t>Dati sul modo di parlare</t>
  </si>
  <si>
    <t>Silenzioso</t>
  </si>
  <si>
    <t>Parlare normale</t>
  </si>
  <si>
    <t>Urlare</t>
  </si>
  <si>
    <r>
      <rPr>
        <b/>
        <i/>
        <sz val="12"/>
        <color theme="1"/>
        <rFont val="Calibri"/>
        <family val="2"/>
        <scheme val="minor"/>
      </rPr>
      <t>Tipiche attività di parlato:</t>
    </r>
    <r>
      <rPr>
        <i/>
        <sz val="12"/>
        <color theme="1"/>
        <rFont val="Calibri"/>
        <family val="2"/>
        <scheme val="minor"/>
      </rPr>
      <t xml:space="preserve">
</t>
    </r>
    <r>
      <rPr>
        <b/>
        <i/>
        <sz val="12"/>
        <color theme="1"/>
        <rFont val="Calibri"/>
        <family val="2"/>
        <scheme val="minor"/>
      </rPr>
      <t xml:space="preserve">Silenzioso: </t>
    </r>
    <r>
      <rPr>
        <i/>
        <sz val="12"/>
        <color theme="1"/>
        <rFont val="Calibri"/>
        <family val="2"/>
        <scheme val="minor"/>
      </rPr>
      <t xml:space="preserve">non parla, bocca chiusa
</t>
    </r>
    <r>
      <rPr>
        <b/>
        <i/>
        <sz val="12"/>
        <color theme="1"/>
        <rFont val="Calibri"/>
        <family val="2"/>
        <scheme val="minor"/>
      </rPr>
      <t xml:space="preserve">Parlare normale: </t>
    </r>
    <r>
      <rPr>
        <i/>
        <sz val="12"/>
        <color theme="1"/>
        <rFont val="Calibri"/>
        <family val="2"/>
        <scheme val="minor"/>
      </rPr>
      <t xml:space="preserve">sussurrare, canticchiare, parlare
</t>
    </r>
    <r>
      <rPr>
        <b/>
        <i/>
        <sz val="12"/>
        <color theme="1"/>
        <rFont val="Calibri"/>
        <family val="2"/>
        <scheme val="minor"/>
      </rPr>
      <t xml:space="preserve">Urlare: </t>
    </r>
    <r>
      <rPr>
        <i/>
        <sz val="12"/>
        <color theme="1"/>
        <rFont val="Calibri"/>
        <family val="2"/>
        <scheme val="minor"/>
      </rPr>
      <t>chiamare, cantare, urlare</t>
    </r>
  </si>
  <si>
    <t>Numero critico di virus Inalati</t>
  </si>
  <si>
    <t>Numero comulativo di virus (determinato con PCR) che non deve essere superato</t>
  </si>
  <si>
    <t>Risultati</t>
  </si>
  <si>
    <t>Stanza (campo lontano)</t>
  </si>
  <si>
    <t>Concentrazione di virus nella stanza all'uscita della persona infetta</t>
  </si>
  <si>
    <t>Concentrazione di virus nella stanza allo stato di quiete</t>
  </si>
  <si>
    <t>Campo vicino alla prima persona infetta (&lt;0.6 metri)</t>
  </si>
  <si>
    <t>Concentrazione di virus nel campo vicino allo stato di quiete</t>
  </si>
  <si>
    <t>Concentrazione di virus nel campo vicino all'uscita della persona infetta</t>
  </si>
  <si>
    <t>Esposizione di una persona nella stanza</t>
  </si>
  <si>
    <t>Esposizione di una persona nel campo vicino</t>
  </si>
  <si>
    <t>Che genere di maschera porta la persona?</t>
  </si>
  <si>
    <t>(menu a tendina)</t>
  </si>
  <si>
    <t>Tipo di attività</t>
  </si>
  <si>
    <t>Quantità comulativa di Virus inalata dopo 60 minuti</t>
  </si>
  <si>
    <t>Minuti fino all'inalazione di 
500 Virus</t>
  </si>
  <si>
    <t>Rimanere fermi o seduti</t>
  </si>
  <si>
    <t>Attività fisica leggera</t>
  </si>
  <si>
    <t>Attività fisica pesante</t>
  </si>
  <si>
    <t>Emissioni</t>
  </si>
  <si>
    <t>Immissione</t>
  </si>
  <si>
    <t>Tipo di Maschera</t>
  </si>
  <si>
    <t>Nessuna maschera</t>
  </si>
  <si>
    <t>Semplice fazzoletto</t>
  </si>
  <si>
    <t>Maschera chirurgica / maschera ingenica</t>
  </si>
  <si>
    <t>Filtro FFP1  (con valvola)</t>
  </si>
  <si>
    <t>Filtro FFP1  (senza valvola)</t>
  </si>
  <si>
    <t>Filtro FFP2  (senza valvola)</t>
  </si>
  <si>
    <t>Filtro FFP2  (con valvola)</t>
  </si>
  <si>
    <t>Filtro FFP3  (senza valvola)</t>
  </si>
  <si>
    <t>Filtro FFP3  (con valvola)</t>
  </si>
  <si>
    <t>Informazioni riguardo alle maschere per persone infette e adeguata efficienza di ritenzione (sistema generale)</t>
  </si>
  <si>
    <t>Elenchi per menu a tendina e ricerche corrispondenti. Attenzione, non cambiare</t>
  </si>
  <si>
    <t>Informazioni sul tipo di parlare e percentili degli emettitori</t>
  </si>
  <si>
    <t>Tipologia di emettitore</t>
  </si>
  <si>
    <t>Emissioni parlando adagio</t>
  </si>
  <si>
    <t>Emissioni respirando adagio</t>
  </si>
  <si>
    <t>Emissioni parlando forte</t>
  </si>
  <si>
    <t>Emissioni in numero di virus in frazione di PM10 per cm3 espirate</t>
  </si>
  <si>
    <t>Determinato mediante simulazione Monte Carlo nel programma statistico (vedi documentazione)</t>
  </si>
  <si>
    <t>Fonte: 
http://dx.doi.org/10.1016/j.scitotenv.2015.04.120</t>
  </si>
  <si>
    <r>
      <t>Volume in m</t>
    </r>
    <r>
      <rPr>
        <vertAlign val="superscript"/>
        <sz val="12"/>
        <color theme="1"/>
        <rFont val="Calibri (Textkörper)"/>
      </rPr>
      <t>3</t>
    </r>
    <r>
      <rPr>
        <sz val="12"/>
        <color theme="1"/>
        <rFont val="Calibri"/>
        <family val="2"/>
        <scheme val="minor"/>
      </rPr>
      <t>/min</t>
    </r>
  </si>
  <si>
    <t>Esempi</t>
  </si>
  <si>
    <t>Frequenza cardiaca 60</t>
  </si>
  <si>
    <t>Frequenza cardiaca 80</t>
  </si>
  <si>
    <t>Frequenza cardiaca &gt;120</t>
  </si>
  <si>
    <t>Volume respiratorio al minuto (millilitri/min = cm3/min)</t>
  </si>
  <si>
    <t>Informazioni sull'attività fisica dell'emettitore</t>
  </si>
  <si>
    <t>Tipologia dell'attività fisica</t>
  </si>
  <si>
    <t>Attività fisica leggera (passeggiare)</t>
  </si>
  <si>
    <t>Attività fisica pesante (Training cardio)</t>
  </si>
  <si>
    <t>Caratterizzazione delle fonti</t>
  </si>
  <si>
    <t>Fonti</t>
  </si>
  <si>
    <t>Totale delle emissioni delle 4 persone infette</t>
  </si>
  <si>
    <t>Emissioni risultanti</t>
  </si>
  <si>
    <t>Riduzzione attraverso maschera</t>
  </si>
  <si>
    <t>Volume respiratorio al minuto</t>
  </si>
  <si>
    <r>
      <t>Comulativo (ml = cm</t>
    </r>
    <r>
      <rPr>
        <i/>
        <vertAlign val="superscript"/>
        <sz val="12"/>
        <color theme="1"/>
        <rFont val="Calibri (Textkörper)"/>
      </rPr>
      <t>3</t>
    </r>
    <r>
      <rPr>
        <i/>
        <sz val="12"/>
        <color theme="1"/>
        <rFont val="Calibri"/>
        <family val="2"/>
        <scheme val="minor"/>
      </rPr>
      <t>)</t>
    </r>
  </si>
  <si>
    <t>VRM In caso di attività fisica</t>
  </si>
  <si>
    <t>Tranquillo</t>
  </si>
  <si>
    <t>Leggero</t>
  </si>
  <si>
    <t>Cumulativa</t>
  </si>
  <si>
    <t>Forte</t>
  </si>
  <si>
    <t>Emissione di virus per cm3 di aria respirata</t>
  </si>
  <si>
    <t>SOMMA</t>
  </si>
  <si>
    <t>Emissione per variante di parlato * %</t>
  </si>
  <si>
    <t>Virus / Minuto</t>
  </si>
  <si>
    <t>Tasso di perdita per minuto</t>
  </si>
  <si>
    <t>Fonte: http://www.nejm.org/doi/10.1056/NEJMc2004973</t>
  </si>
  <si>
    <t>Tasso di perdita (combinato)</t>
  </si>
  <si>
    <t>Perdita tramite ventilazione</t>
  </si>
  <si>
    <t>Tempo di dimezzamento del virus nell'Aerosol (Minuti)</t>
  </si>
  <si>
    <t>Tasso di perdita cumulativo</t>
  </si>
  <si>
    <t>Modello campo vicino - campo lontano</t>
  </si>
  <si>
    <t>Dimensioni della zona (sfera con raggio di 0.6 metri)</t>
  </si>
  <si>
    <t>Portata interzonale (area emisferica r= 0.6m)</t>
  </si>
  <si>
    <t>portata interzonale e stato sezionario secondo https://doi.org/10.1080/15459624.2017.1334903</t>
  </si>
  <si>
    <t>Formula di approssimazione combinando le concentrazioni Near e Farfield calcolate separatamente secondo Mark Nicas (2016) DOI: 10.1080/15459624.2016.1148268. Inoltre, nel campo vicino senza degradazione del virus, poichè il tasso di perdita del virus è trascurabile rispetto al tasso di flusso interno</t>
  </si>
  <si>
    <t>Passaggio di tempo</t>
  </si>
  <si>
    <t>Tempo (minuti)</t>
  </si>
  <si>
    <t>C(t) (diminuzione)</t>
  </si>
  <si>
    <t>C(t) (aumento)</t>
  </si>
  <si>
    <t>c(t) (totale)</t>
  </si>
  <si>
    <t>Comulativo inalazione tranquillo</t>
  </si>
  <si>
    <t>Comulativo inalazione lavoro leggero</t>
  </si>
  <si>
    <t>Comulativo inalazione lavoro pesante</t>
  </si>
  <si>
    <t>Tempo</t>
  </si>
  <si>
    <t>Situazione vicino alla prima persona infetta</t>
  </si>
  <si>
    <t>Emittente leggero (10. Percentili)</t>
  </si>
  <si>
    <t>Emittente normale (50. Percentili)</t>
  </si>
  <si>
    <t>Emittente elevato (90. Percentili)</t>
  </si>
  <si>
    <t>Emittente molto elevato (99. Percentili)</t>
  </si>
  <si>
    <t>Super-Emittente (99.9 Percentili)</t>
  </si>
  <si>
    <r>
      <t xml:space="preserve">Simulatore di scenario di diffusione indoor per COVID-19 </t>
    </r>
    <r>
      <rPr>
        <sz val="18"/>
        <color theme="1"/>
        <rFont val="Calibri"/>
        <family val="2"/>
        <scheme val="minor"/>
      </rPr>
      <t>(seco-Tool per il calcolo del carico di Virus all'interno di una stanza chiusa)</t>
    </r>
  </si>
  <si>
    <t>Version 1.5 (it) by Michael Riediker, SCOEH (scoeh.ch), 10. November 2020. Recensione di Christian Monn, Segreteria di Stato dell'economia SECO (seco.admin.ch). Tradotto in italiano da Daniele Albani, Repubblica e Cantone Ticino.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</si>
</sst>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00"/>
    <numFmt numFmtId="166" formatCode="_-* #,##0.00\ _C_H_F_-;\-* #,##0.00\ _C_H_F_-;_-* &quot;-&quot;??\ _C_H_F_-;_-@_-"/>
    <numFmt numFmtId="167" formatCode="0.0"/>
  </numFmts>
  <fonts count="16" x14ac:knownFonts="1">
    <font>
      <sz val="12"/>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sz val="11"/>
      <color rgb="FF44546A"/>
      <name val="Arial"/>
      <family val="2"/>
    </font>
    <font>
      <sz val="8"/>
      <name val="Calibri"/>
      <family val="2"/>
      <scheme val="minor"/>
    </font>
    <font>
      <i/>
      <sz val="12"/>
      <color theme="1"/>
      <name val="Calibri"/>
      <family val="2"/>
      <scheme val="minor"/>
    </font>
    <font>
      <sz val="12"/>
      <color theme="1"/>
      <name val="Calibri"/>
      <family val="2"/>
      <scheme val="minor"/>
    </font>
    <font>
      <b/>
      <i/>
      <sz val="12"/>
      <color theme="1"/>
      <name val="Calibri"/>
      <family val="2"/>
      <scheme val="minor"/>
    </font>
    <font>
      <vertAlign val="superscript"/>
      <sz val="12"/>
      <color theme="1"/>
      <name val="Calibri (Textkörper)"/>
    </font>
    <font>
      <sz val="14"/>
      <color theme="1"/>
      <name val="Calibri"/>
      <family val="2"/>
      <scheme val="minor"/>
    </font>
    <font>
      <b/>
      <sz val="14"/>
      <color theme="1"/>
      <name val="Calibri"/>
      <family val="2"/>
      <scheme val="minor"/>
    </font>
    <font>
      <sz val="16"/>
      <color theme="1"/>
      <name val="Calibri"/>
      <family val="2"/>
      <scheme val="minor"/>
    </font>
    <font>
      <i/>
      <vertAlign val="superscript"/>
      <sz val="12"/>
      <color theme="1"/>
      <name val="Calibri (Textkörper)"/>
    </font>
    <font>
      <b/>
      <sz val="12"/>
      <color rgb="FFFF0000"/>
      <name val="Calibri"/>
      <family val="2"/>
      <scheme val="minor"/>
    </font>
    <font>
      <sz val="18"/>
      <color theme="1"/>
      <name val="Calibri"/>
      <family val="2"/>
      <scheme val="minor"/>
    </font>
  </fonts>
  <fills count="6">
    <fill>
      <patternFill patternType="none"/>
    </fill>
    <fill>
      <patternFill patternType="gray125"/>
    </fill>
    <fill>
      <patternFill patternType="solid">
        <fgColor rgb="FFADFEFF"/>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s>
  <borders count="2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top/>
      <bottom/>
      <diagonal/>
    </border>
    <border>
      <left style="thin">
        <color theme="0"/>
      </left>
      <right style="thin">
        <color theme="0"/>
      </right>
      <top style="thin">
        <color theme="0"/>
      </top>
      <bottom style="thin">
        <color theme="0"/>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theme="0"/>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167">
    <xf numFmtId="0" fontId="0" fillId="0" borderId="0" xfId="0"/>
    <xf numFmtId="0" fontId="1" fillId="0" borderId="0" xfId="0" applyFont="1"/>
    <xf numFmtId="0" fontId="2" fillId="0" borderId="0" xfId="0" applyFont="1"/>
    <xf numFmtId="0" fontId="0" fillId="0" borderId="2" xfId="0" applyBorder="1"/>
    <xf numFmtId="0" fontId="0" fillId="0" borderId="3" xfId="0" applyBorder="1"/>
    <xf numFmtId="0" fontId="0" fillId="0" borderId="0" xfId="0" applyBorder="1"/>
    <xf numFmtId="0" fontId="0" fillId="0" borderId="5" xfId="0" applyBorder="1"/>
    <xf numFmtId="0" fontId="0" fillId="0" borderId="7" xfId="0" applyBorder="1"/>
    <xf numFmtId="0" fontId="0" fillId="0" borderId="9" xfId="0" applyBorder="1"/>
    <xf numFmtId="0" fontId="1" fillId="0" borderId="4" xfId="0" applyFont="1" applyBorder="1"/>
    <xf numFmtId="0" fontId="6" fillId="0" borderId="0" xfId="0" applyFont="1"/>
    <xf numFmtId="0" fontId="1" fillId="0" borderId="10" xfId="0" applyFont="1" applyBorder="1"/>
    <xf numFmtId="0" fontId="0" fillId="0" borderId="11" xfId="0" applyBorder="1"/>
    <xf numFmtId="0" fontId="0" fillId="0" borderId="6" xfId="0" applyFont="1" applyBorder="1"/>
    <xf numFmtId="0" fontId="0" fillId="0" borderId="8" xfId="0" applyFont="1" applyBorder="1"/>
    <xf numFmtId="0" fontId="0" fillId="0" borderId="10" xfId="0" applyBorder="1"/>
    <xf numFmtId="0" fontId="0" fillId="0" borderId="6" xfId="0" applyBorder="1"/>
    <xf numFmtId="0" fontId="0" fillId="0" borderId="8" xfId="0" applyBorder="1"/>
    <xf numFmtId="0" fontId="6" fillId="0" borderId="6" xfId="0" applyFont="1" applyBorder="1"/>
    <xf numFmtId="0" fontId="6" fillId="0" borderId="0" xfId="0" applyFont="1" applyBorder="1"/>
    <xf numFmtId="0" fontId="6" fillId="0" borderId="7" xfId="0" applyFont="1" applyBorder="1"/>
    <xf numFmtId="11" fontId="0" fillId="0" borderId="0" xfId="0" applyNumberFormat="1" applyBorder="1"/>
    <xf numFmtId="11" fontId="0" fillId="0" borderId="7" xfId="0" applyNumberFormat="1" applyBorder="1"/>
    <xf numFmtId="0" fontId="0" fillId="0" borderId="0" xfId="0" applyFill="1"/>
    <xf numFmtId="0" fontId="0" fillId="0" borderId="0" xfId="0" applyFill="1" applyBorder="1"/>
    <xf numFmtId="0" fontId="6" fillId="0" borderId="0" xfId="0" applyFont="1" applyFill="1" applyBorder="1"/>
    <xf numFmtId="0" fontId="0" fillId="0" borderId="4" xfId="0" applyFill="1" applyBorder="1"/>
    <xf numFmtId="0" fontId="0" fillId="0" borderId="10" xfId="0" applyFill="1" applyBorder="1"/>
    <xf numFmtId="0" fontId="6" fillId="0" borderId="10" xfId="0" applyFont="1" applyFill="1" applyBorder="1"/>
    <xf numFmtId="0" fontId="0" fillId="0" borderId="5" xfId="0" applyFill="1" applyBorder="1"/>
    <xf numFmtId="0" fontId="1" fillId="0" borderId="6" xfId="0" applyFont="1" applyFill="1" applyBorder="1"/>
    <xf numFmtId="0" fontId="6" fillId="0" borderId="7" xfId="0" applyFont="1" applyFill="1" applyBorder="1"/>
    <xf numFmtId="0" fontId="6" fillId="0" borderId="6" xfId="0" applyFont="1" applyFill="1" applyBorder="1"/>
    <xf numFmtId="0" fontId="0" fillId="0" borderId="6" xfId="0" applyFill="1" applyBorder="1"/>
    <xf numFmtId="0" fontId="0" fillId="0" borderId="7" xfId="0" applyFill="1" applyBorder="1"/>
    <xf numFmtId="0" fontId="0" fillId="0" borderId="9" xfId="0" applyFill="1" applyBorder="1"/>
    <xf numFmtId="9" fontId="0" fillId="0" borderId="0" xfId="2" applyFont="1" applyFill="1" applyBorder="1" applyAlignment="1">
      <alignment horizontal="center"/>
    </xf>
    <xf numFmtId="0" fontId="0" fillId="0" borderId="0" xfId="0" applyFill="1" applyBorder="1" applyAlignment="1">
      <alignment horizontal="center"/>
    </xf>
    <xf numFmtId="0" fontId="0" fillId="0" borderId="7" xfId="0" applyFill="1" applyBorder="1" applyAlignment="1">
      <alignment horizontal="center"/>
    </xf>
    <xf numFmtId="0" fontId="0" fillId="0" borderId="11" xfId="0" applyFill="1" applyBorder="1" applyAlignment="1">
      <alignment horizontal="center"/>
    </xf>
    <xf numFmtId="0" fontId="0" fillId="0" borderId="9" xfId="0" applyFill="1" applyBorder="1" applyAlignment="1">
      <alignment horizontal="center"/>
    </xf>
    <xf numFmtId="0" fontId="1" fillId="0" borderId="8" xfId="0" applyFont="1" applyFill="1" applyBorder="1"/>
    <xf numFmtId="0" fontId="1" fillId="0" borderId="11" xfId="0" applyFont="1" applyFill="1" applyBorder="1" applyAlignment="1">
      <alignment horizontal="center"/>
    </xf>
    <xf numFmtId="164" fontId="0" fillId="0" borderId="0" xfId="2" applyNumberFormat="1" applyFont="1" applyBorder="1"/>
    <xf numFmtId="164" fontId="0" fillId="0" borderId="7" xfId="2" applyNumberFormat="1" applyFont="1" applyBorder="1"/>
    <xf numFmtId="164" fontId="0" fillId="0" borderId="11" xfId="2" applyNumberFormat="1" applyFont="1" applyBorder="1"/>
    <xf numFmtId="164" fontId="0" fillId="0" borderId="9" xfId="2" applyNumberFormat="1" applyFont="1" applyBorder="1"/>
    <xf numFmtId="9" fontId="1" fillId="0" borderId="11" xfId="2" applyFont="1" applyFill="1" applyBorder="1" applyAlignment="1">
      <alignment horizontal="left"/>
    </xf>
    <xf numFmtId="0" fontId="0" fillId="0" borderId="0" xfId="0" applyFont="1" applyFill="1" applyBorder="1"/>
    <xf numFmtId="0" fontId="0" fillId="0" borderId="6" xfId="0" applyFont="1" applyFill="1" applyBorder="1"/>
    <xf numFmtId="0" fontId="0" fillId="0" borderId="11" xfId="0" applyFont="1" applyFill="1" applyBorder="1"/>
    <xf numFmtId="0" fontId="1" fillId="0" borderId="11" xfId="0" applyFont="1" applyFill="1" applyBorder="1"/>
    <xf numFmtId="166" fontId="0" fillId="0" borderId="0" xfId="0" applyNumberFormat="1"/>
    <xf numFmtId="43" fontId="0" fillId="0" borderId="0" xfId="1" applyFont="1" applyBorder="1"/>
    <xf numFmtId="0" fontId="1" fillId="0" borderId="0" xfId="0" applyFont="1" applyFill="1" applyBorder="1"/>
    <xf numFmtId="0" fontId="0" fillId="0" borderId="0" xfId="0" applyFont="1"/>
    <xf numFmtId="0" fontId="1" fillId="0" borderId="4" xfId="0" applyFont="1" applyFill="1" applyBorder="1"/>
    <xf numFmtId="0" fontId="0" fillId="0" borderId="10" xfId="0" applyFont="1" applyFill="1" applyBorder="1"/>
    <xf numFmtId="0" fontId="0" fillId="0" borderId="8" xfId="0" applyFont="1" applyFill="1" applyBorder="1"/>
    <xf numFmtId="0" fontId="1" fillId="0" borderId="0" xfId="0" applyFont="1" applyBorder="1"/>
    <xf numFmtId="0" fontId="0" fillId="3" borderId="0" xfId="0" applyFill="1" applyProtection="1"/>
    <xf numFmtId="0" fontId="0" fillId="0" borderId="0" xfId="0" applyProtection="1"/>
    <xf numFmtId="0" fontId="3" fillId="3" borderId="0" xfId="0" applyFont="1" applyFill="1" applyProtection="1"/>
    <xf numFmtId="15" fontId="0" fillId="3" borderId="0" xfId="0" applyNumberFormat="1" applyFill="1" applyProtection="1"/>
    <xf numFmtId="0" fontId="0" fillId="3" borderId="16" xfId="0" applyFill="1" applyBorder="1" applyProtection="1"/>
    <xf numFmtId="0" fontId="10" fillId="3" borderId="0" xfId="0" applyFont="1" applyFill="1" applyProtection="1"/>
    <xf numFmtId="0" fontId="12" fillId="3" borderId="12" xfId="0" applyFont="1" applyFill="1" applyBorder="1" applyProtection="1"/>
    <xf numFmtId="0" fontId="10" fillId="3" borderId="12" xfId="0" applyFont="1" applyFill="1" applyBorder="1" applyProtection="1"/>
    <xf numFmtId="0" fontId="0" fillId="3" borderId="0" xfId="0" quotePrefix="1" applyFill="1" applyProtection="1"/>
    <xf numFmtId="0" fontId="11" fillId="3" borderId="0" xfId="0" applyFont="1" applyFill="1" applyProtection="1"/>
    <xf numFmtId="0" fontId="6" fillId="3" borderId="0" xfId="0" applyFont="1" applyFill="1" applyProtection="1"/>
    <xf numFmtId="165" fontId="0" fillId="3" borderId="0" xfId="0" applyNumberFormat="1" applyFill="1" applyBorder="1" applyProtection="1"/>
    <xf numFmtId="0" fontId="0" fillId="3" borderId="0" xfId="0" applyFill="1" applyBorder="1" applyProtection="1"/>
    <xf numFmtId="0" fontId="11" fillId="3" borderId="0" xfId="0" applyFont="1" applyFill="1" applyBorder="1" applyProtection="1"/>
    <xf numFmtId="0" fontId="8" fillId="3" borderId="0" xfId="0" applyFont="1" applyFill="1" applyBorder="1" applyProtection="1"/>
    <xf numFmtId="0" fontId="8" fillId="3" borderId="0" xfId="0" applyFont="1" applyFill="1" applyProtection="1"/>
    <xf numFmtId="0" fontId="1" fillId="3" borderId="0" xfId="0" applyFont="1" applyFill="1" applyProtection="1"/>
    <xf numFmtId="0" fontId="6" fillId="3" borderId="0" xfId="0" applyFont="1" applyFill="1" applyBorder="1" applyProtection="1"/>
    <xf numFmtId="0" fontId="6" fillId="3" borderId="0" xfId="0" applyFont="1" applyFill="1" applyAlignment="1" applyProtection="1">
      <alignment horizontal="center" vertical="center"/>
    </xf>
    <xf numFmtId="0" fontId="0" fillId="3" borderId="0" xfId="0" applyFill="1" applyAlignment="1" applyProtection="1">
      <alignment horizontal="center" vertical="center"/>
    </xf>
    <xf numFmtId="0" fontId="0" fillId="3" borderId="0" xfId="0" applyFont="1" applyFill="1" applyBorder="1" applyAlignment="1" applyProtection="1">
      <alignment horizontal="right" vertical="center"/>
    </xf>
    <xf numFmtId="0" fontId="0" fillId="3" borderId="14" xfId="0" applyFill="1" applyBorder="1" applyAlignment="1" applyProtection="1">
      <alignment vertical="center"/>
    </xf>
    <xf numFmtId="9" fontId="0" fillId="5" borderId="14" xfId="2" applyFont="1" applyFill="1" applyBorder="1" applyAlignment="1" applyProtection="1">
      <alignment vertical="center"/>
    </xf>
    <xf numFmtId="9" fontId="0" fillId="3" borderId="14" xfId="2" applyFont="1" applyFill="1" applyBorder="1" applyAlignment="1" applyProtection="1">
      <alignment vertical="center"/>
    </xf>
    <xf numFmtId="9" fontId="0" fillId="3" borderId="14" xfId="0" applyNumberFormat="1" applyFill="1" applyBorder="1" applyAlignment="1" applyProtection="1">
      <alignment vertical="center"/>
    </xf>
    <xf numFmtId="0" fontId="6" fillId="3" borderId="14" xfId="0" applyFont="1" applyFill="1" applyBorder="1" applyAlignment="1" applyProtection="1">
      <alignment vertical="center" wrapText="1"/>
    </xf>
    <xf numFmtId="0" fontId="14" fillId="3" borderId="0" xfId="0" applyFont="1" applyFill="1" applyProtection="1"/>
    <xf numFmtId="0" fontId="6" fillId="3" borderId="0" xfId="0" applyFont="1" applyFill="1" applyBorder="1" applyAlignment="1" applyProtection="1">
      <alignment wrapText="1"/>
    </xf>
    <xf numFmtId="0" fontId="6" fillId="3" borderId="0" xfId="0" applyFont="1" applyFill="1" applyBorder="1" applyAlignment="1" applyProtection="1">
      <alignment horizontal="left" wrapText="1"/>
    </xf>
    <xf numFmtId="0" fontId="12" fillId="3" borderId="0" xfId="0" applyFont="1" applyFill="1" applyProtection="1"/>
    <xf numFmtId="0" fontId="12" fillId="3" borderId="0" xfId="0" applyFont="1" applyFill="1" applyBorder="1" applyProtection="1"/>
    <xf numFmtId="0" fontId="0" fillId="3" borderId="0" xfId="0" applyFont="1" applyFill="1" applyProtection="1"/>
    <xf numFmtId="2" fontId="0" fillId="4" borderId="0" xfId="0" applyNumberFormat="1" applyFont="1" applyFill="1" applyProtection="1"/>
    <xf numFmtId="2" fontId="0" fillId="3" borderId="0" xfId="0" applyNumberFormat="1" applyFill="1" applyProtection="1"/>
    <xf numFmtId="2" fontId="0" fillId="0" borderId="0" xfId="0" applyNumberFormat="1" applyProtection="1"/>
    <xf numFmtId="0" fontId="4" fillId="3" borderId="0" xfId="0" applyFont="1" applyFill="1" applyProtection="1"/>
    <xf numFmtId="2" fontId="0" fillId="4" borderId="0" xfId="0" applyNumberFormat="1" applyFill="1" applyProtection="1"/>
    <xf numFmtId="9" fontId="6" fillId="3" borderId="17" xfId="2" applyFont="1" applyFill="1" applyBorder="1" applyProtection="1"/>
    <xf numFmtId="0" fontId="6" fillId="3" borderId="18" xfId="0" applyFont="1" applyFill="1" applyBorder="1" applyProtection="1"/>
    <xf numFmtId="0" fontId="6" fillId="3" borderId="0" xfId="0" applyFont="1" applyFill="1" applyBorder="1" applyAlignment="1" applyProtection="1">
      <alignment vertical="center" wrapText="1"/>
    </xf>
    <xf numFmtId="0" fontId="6" fillId="3" borderId="16" xfId="0" applyFont="1" applyFill="1" applyBorder="1" applyProtection="1"/>
    <xf numFmtId="0" fontId="0" fillId="4" borderId="13" xfId="0" applyFill="1" applyBorder="1" applyProtection="1"/>
    <xf numFmtId="2" fontId="0" fillId="4" borderId="0" xfId="0" applyNumberFormat="1" applyFill="1" applyBorder="1" applyProtection="1"/>
    <xf numFmtId="0" fontId="0" fillId="4" borderId="17" xfId="0" applyFill="1" applyBorder="1" applyProtection="1"/>
    <xf numFmtId="0" fontId="0" fillId="4" borderId="0" xfId="0" applyFill="1" applyBorder="1" applyProtection="1"/>
    <xf numFmtId="0" fontId="0" fillId="4" borderId="0" xfId="0" applyFill="1" applyProtection="1"/>
    <xf numFmtId="0" fontId="0" fillId="4" borderId="15" xfId="0" applyFill="1" applyBorder="1" applyProtection="1"/>
    <xf numFmtId="2" fontId="0" fillId="4" borderId="16" xfId="0" applyNumberFormat="1" applyFill="1" applyBorder="1" applyProtection="1"/>
    <xf numFmtId="0" fontId="0" fillId="4" borderId="18" xfId="0" applyFill="1" applyBorder="1" applyProtection="1"/>
    <xf numFmtId="0" fontId="0" fillId="4" borderId="16" xfId="0" applyFill="1" applyBorder="1" applyProtection="1"/>
    <xf numFmtId="0" fontId="0" fillId="2" borderId="0" xfId="0" applyFill="1" applyBorder="1" applyProtection="1">
      <protection locked="0"/>
    </xf>
    <xf numFmtId="0" fontId="0" fillId="2" borderId="0" xfId="0" applyFill="1" applyProtection="1">
      <protection locked="0"/>
    </xf>
    <xf numFmtId="9" fontId="0" fillId="2" borderId="14" xfId="2" applyFont="1" applyFill="1" applyBorder="1" applyAlignment="1" applyProtection="1">
      <alignment vertical="center"/>
      <protection locked="0"/>
    </xf>
    <xf numFmtId="0" fontId="0" fillId="3" borderId="0" xfId="0" applyFill="1" applyProtection="1">
      <protection hidden="1"/>
    </xf>
    <xf numFmtId="0" fontId="0" fillId="0" borderId="0" xfId="0" applyProtection="1">
      <protection hidden="1"/>
    </xf>
    <xf numFmtId="0" fontId="10" fillId="3" borderId="0" xfId="0" applyFont="1" applyFill="1" applyProtection="1">
      <protection hidden="1"/>
    </xf>
    <xf numFmtId="0" fontId="10" fillId="0" borderId="0" xfId="0" applyFont="1" applyProtection="1">
      <protection hidden="1"/>
    </xf>
    <xf numFmtId="0" fontId="12" fillId="3" borderId="0" xfId="0" applyFont="1" applyFill="1" applyProtection="1">
      <protection hidden="1"/>
    </xf>
    <xf numFmtId="0" fontId="12" fillId="0" borderId="0" xfId="0" applyFont="1" applyProtection="1">
      <protection hidden="1"/>
    </xf>
    <xf numFmtId="0" fontId="0" fillId="0" borderId="0" xfId="0" applyFill="1" applyProtection="1">
      <protection hidden="1"/>
    </xf>
    <xf numFmtId="167" fontId="0" fillId="5" borderId="0" xfId="0" applyNumberFormat="1" applyFill="1" applyBorder="1" applyProtection="1"/>
    <xf numFmtId="0" fontId="11" fillId="0" borderId="0" xfId="0" applyFont="1"/>
    <xf numFmtId="0" fontId="6" fillId="0" borderId="0" xfId="0" applyFont="1" applyAlignment="1">
      <alignment wrapText="1"/>
    </xf>
    <xf numFmtId="0" fontId="0" fillId="3" borderId="6" xfId="0" applyFill="1" applyBorder="1" applyProtection="1"/>
    <xf numFmtId="0" fontId="0" fillId="3" borderId="8" xfId="0" applyFill="1" applyBorder="1" applyProtection="1"/>
    <xf numFmtId="0" fontId="0" fillId="2" borderId="22" xfId="0" applyFont="1" applyFill="1" applyBorder="1" applyAlignment="1" applyProtection="1">
      <alignment vertical="center"/>
      <protection locked="0"/>
    </xf>
    <xf numFmtId="0" fontId="0" fillId="2" borderId="23" xfId="0" applyFont="1" applyFill="1" applyBorder="1" applyAlignment="1" applyProtection="1">
      <alignment vertical="center"/>
      <protection locked="0"/>
    </xf>
    <xf numFmtId="0" fontId="6" fillId="3" borderId="24" xfId="0" applyFont="1" applyFill="1" applyBorder="1" applyAlignment="1" applyProtection="1">
      <alignment horizontal="left" wrapText="1"/>
    </xf>
    <xf numFmtId="0" fontId="6" fillId="3" borderId="0" xfId="0" applyFont="1" applyFill="1" applyBorder="1" applyAlignment="1" applyProtection="1">
      <alignment horizontal="left" wrapText="1"/>
    </xf>
    <xf numFmtId="2" fontId="0" fillId="4" borderId="20" xfId="0" applyNumberFormat="1" applyFill="1" applyBorder="1" applyAlignment="1" applyProtection="1">
      <alignment horizontal="center"/>
    </xf>
    <xf numFmtId="2" fontId="0" fillId="4" borderId="21" xfId="0" applyNumberFormat="1" applyFill="1" applyBorder="1" applyAlignment="1" applyProtection="1">
      <alignment horizontal="center"/>
    </xf>
    <xf numFmtId="2" fontId="0" fillId="4" borderId="13" xfId="0" applyNumberFormat="1" applyFill="1" applyBorder="1" applyAlignment="1" applyProtection="1">
      <alignment horizontal="center"/>
    </xf>
    <xf numFmtId="2" fontId="0" fillId="4" borderId="17" xfId="0" applyNumberFormat="1" applyFill="1" applyBorder="1" applyAlignment="1" applyProtection="1">
      <alignment horizontal="center"/>
    </xf>
    <xf numFmtId="2" fontId="0" fillId="4" borderId="15" xfId="0" applyNumberFormat="1" applyFill="1" applyBorder="1" applyAlignment="1" applyProtection="1">
      <alignment horizontal="center"/>
    </xf>
    <xf numFmtId="2" fontId="0" fillId="4" borderId="18" xfId="0" applyNumberFormat="1" applyFill="1" applyBorder="1" applyAlignment="1" applyProtection="1">
      <alignment horizontal="center"/>
    </xf>
    <xf numFmtId="0" fontId="0" fillId="4" borderId="12" xfId="0" applyFill="1" applyBorder="1" applyAlignment="1" applyProtection="1">
      <alignment horizontal="center"/>
    </xf>
    <xf numFmtId="0" fontId="0" fillId="4" borderId="0" xfId="0" applyFill="1" applyBorder="1" applyAlignment="1" applyProtection="1">
      <alignment horizontal="center"/>
    </xf>
    <xf numFmtId="0" fontId="0" fillId="4" borderId="16" xfId="0" applyFill="1" applyBorder="1" applyAlignment="1" applyProtection="1">
      <alignment horizontal="center"/>
    </xf>
    <xf numFmtId="0" fontId="0" fillId="3" borderId="0" xfId="0" applyFill="1" applyAlignment="1" applyProtection="1">
      <alignment wrapText="1"/>
    </xf>
    <xf numFmtId="0" fontId="6" fillId="3" borderId="13"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17" xfId="0" applyFont="1" applyFill="1" applyBorder="1" applyAlignment="1" applyProtection="1">
      <alignment horizontal="center" vertical="center" wrapText="1"/>
    </xf>
    <xf numFmtId="0" fontId="6" fillId="3" borderId="15" xfId="0" applyFont="1" applyFill="1" applyBorder="1" applyAlignment="1" applyProtection="1">
      <alignment horizontal="center" vertical="center" wrapText="1"/>
    </xf>
    <xf numFmtId="0" fontId="6" fillId="3" borderId="16" xfId="0" applyFont="1" applyFill="1" applyBorder="1" applyAlignment="1" applyProtection="1">
      <alignment horizontal="center" vertical="center" wrapText="1"/>
    </xf>
    <xf numFmtId="0" fontId="6" fillId="3" borderId="18" xfId="0" applyFont="1" applyFill="1" applyBorder="1" applyAlignment="1" applyProtection="1">
      <alignment horizontal="center" vertical="center" wrapText="1"/>
    </xf>
    <xf numFmtId="0" fontId="6" fillId="3" borderId="0" xfId="0" applyFont="1" applyFill="1" applyBorder="1" applyAlignment="1" applyProtection="1">
      <alignment wrapText="1"/>
    </xf>
    <xf numFmtId="0" fontId="1" fillId="3" borderId="0" xfId="0" applyFont="1" applyFill="1" applyAlignment="1" applyProtection="1">
      <alignment horizontal="center" wrapText="1"/>
    </xf>
    <xf numFmtId="2" fontId="0" fillId="4" borderId="0" xfId="0" applyNumberFormat="1" applyFont="1" applyFill="1" applyAlignment="1" applyProtection="1">
      <alignment horizontal="center"/>
    </xf>
    <xf numFmtId="2" fontId="0" fillId="4" borderId="0" xfId="0" applyNumberFormat="1" applyFill="1" applyAlignment="1" applyProtection="1">
      <alignment horizontal="center"/>
    </xf>
    <xf numFmtId="0" fontId="0" fillId="2" borderId="19"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0" borderId="10" xfId="0" applyBorder="1" applyAlignment="1">
      <alignment horizontal="center" wrapText="1"/>
    </xf>
    <xf numFmtId="0" fontId="0" fillId="0" borderId="11" xfId="0" applyBorder="1" applyAlignment="1">
      <alignment horizontal="center" wrapText="1"/>
    </xf>
    <xf numFmtId="0" fontId="0" fillId="0" borderId="5" xfId="0" applyBorder="1" applyAlignment="1">
      <alignment horizontal="center" wrapText="1"/>
    </xf>
    <xf numFmtId="0" fontId="0" fillId="0" borderId="9" xfId="0" applyBorder="1" applyAlignment="1">
      <alignment horizontal="center" wrapText="1"/>
    </xf>
    <xf numFmtId="0" fontId="0" fillId="0" borderId="4" xfId="0" applyBorder="1" applyAlignment="1">
      <alignment horizontal="center" wrapText="1"/>
    </xf>
    <xf numFmtId="0" fontId="0" fillId="0" borderId="8" xfId="0" applyBorder="1" applyAlignment="1">
      <alignment horizontal="center" wrapText="1"/>
    </xf>
    <xf numFmtId="0" fontId="6" fillId="0" borderId="10" xfId="0" applyFont="1" applyBorder="1" applyAlignment="1">
      <alignment horizontal="center" wrapText="1"/>
    </xf>
    <xf numFmtId="0" fontId="6" fillId="0" borderId="0" xfId="0" applyFont="1"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6" fillId="0" borderId="0" xfId="0" applyFont="1" applyFill="1" applyBorder="1" applyAlignment="1">
      <alignment vertical="center" wrapText="1"/>
    </xf>
    <xf numFmtId="0" fontId="6" fillId="0" borderId="7" xfId="0" applyFont="1" applyFill="1" applyBorder="1" applyAlignment="1">
      <alignment vertical="center" wrapText="1"/>
    </xf>
    <xf numFmtId="0" fontId="6" fillId="0" borderId="11" xfId="0" applyFont="1" applyFill="1" applyBorder="1" applyAlignment="1">
      <alignment vertical="center" wrapText="1"/>
    </xf>
    <xf numFmtId="0" fontId="6" fillId="0" borderId="9" xfId="0" applyFont="1" applyFill="1" applyBorder="1" applyAlignment="1">
      <alignment vertical="center" wrapText="1"/>
    </xf>
  </cellXfs>
  <cellStyles count="3">
    <cellStyle name="Komma" xfId="1" builtinId="3"/>
    <cellStyle name="Prozent" xfId="2" builtinId="5"/>
    <cellStyle name="Standard"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DF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1"/>
  <sheetViews>
    <sheetView tabSelected="1" zoomScaleNormal="100" workbookViewId="0">
      <selection activeCell="B20" sqref="B20"/>
    </sheetView>
  </sheetViews>
  <sheetFormatPr baseColWidth="10" defaultColWidth="10.83203125" defaultRowHeight="16" x14ac:dyDescent="0.2"/>
  <cols>
    <col min="1" max="1" width="2" style="61" customWidth="1"/>
    <col min="2" max="2" width="24.1640625" style="61" customWidth="1"/>
    <col min="3" max="6" width="16.33203125" style="61" customWidth="1"/>
    <col min="7" max="7" width="5" style="61" customWidth="1"/>
    <col min="8" max="10" width="9.5" style="61" customWidth="1"/>
    <col min="11" max="11" width="9.6640625" style="61" customWidth="1"/>
    <col min="12" max="12" width="10.1640625" style="61" customWidth="1"/>
    <col min="13" max="13" width="20.1640625" style="61" bestFit="1" customWidth="1"/>
    <col min="14" max="14" width="10.1640625" style="61" customWidth="1"/>
    <col min="15" max="15" width="19.83203125" style="61" bestFit="1" customWidth="1"/>
    <col min="16" max="16" width="11.83203125" style="61" customWidth="1"/>
    <col min="17" max="17" width="2.33203125" style="61" customWidth="1"/>
    <col min="18" max="18" width="10.83203125" style="119"/>
    <col min="19" max="16384" width="10.83203125" style="114"/>
  </cols>
  <sheetData>
    <row r="1" spans="1:18" x14ac:dyDescent="0.2">
      <c r="A1" s="60"/>
      <c r="B1" s="60"/>
      <c r="C1" s="60"/>
      <c r="D1" s="60"/>
      <c r="E1" s="60"/>
      <c r="F1" s="60"/>
      <c r="G1" s="60"/>
      <c r="H1" s="60"/>
      <c r="I1" s="60"/>
      <c r="J1" s="60"/>
      <c r="K1" s="60"/>
      <c r="L1" s="60"/>
      <c r="M1" s="60"/>
      <c r="N1" s="60"/>
      <c r="O1" s="60"/>
      <c r="P1" s="60"/>
      <c r="Q1" s="60"/>
      <c r="R1" s="113"/>
    </row>
    <row r="2" spans="1:18" ht="24" x14ac:dyDescent="0.3">
      <c r="A2" s="60"/>
      <c r="B2" s="62" t="s">
        <v>134</v>
      </c>
      <c r="C2" s="60"/>
      <c r="D2" s="60"/>
      <c r="E2" s="60"/>
      <c r="F2" s="60"/>
      <c r="G2" s="60"/>
      <c r="H2" s="60"/>
      <c r="I2" s="60"/>
      <c r="J2" s="60"/>
      <c r="K2" s="60"/>
      <c r="L2" s="60"/>
      <c r="M2" s="60"/>
      <c r="N2" s="60"/>
      <c r="O2" s="60"/>
      <c r="P2" s="60"/>
      <c r="Q2" s="60"/>
      <c r="R2" s="113"/>
    </row>
    <row r="3" spans="1:18" x14ac:dyDescent="0.2">
      <c r="A3" s="63"/>
      <c r="B3" s="60" t="s">
        <v>135</v>
      </c>
      <c r="C3" s="60"/>
      <c r="D3" s="60"/>
      <c r="E3" s="60"/>
      <c r="F3" s="60"/>
      <c r="G3" s="60"/>
      <c r="H3" s="60"/>
      <c r="I3" s="60"/>
      <c r="J3" s="60"/>
      <c r="K3" s="60"/>
      <c r="L3" s="60"/>
      <c r="M3" s="60"/>
      <c r="N3" s="60"/>
      <c r="O3" s="60"/>
      <c r="P3" s="60"/>
      <c r="Q3" s="60"/>
      <c r="R3" s="113"/>
    </row>
    <row r="4" spans="1:18" x14ac:dyDescent="0.2">
      <c r="A4" s="64"/>
      <c r="B4" s="60"/>
      <c r="C4" s="60"/>
      <c r="D4" s="60"/>
      <c r="E4" s="60"/>
      <c r="F4" s="60"/>
      <c r="G4" s="60"/>
      <c r="H4" s="60"/>
      <c r="I4" s="60"/>
      <c r="J4" s="60"/>
      <c r="K4" s="60"/>
      <c r="L4" s="60"/>
      <c r="M4" s="60"/>
      <c r="N4" s="60"/>
      <c r="O4" s="60"/>
      <c r="P4" s="60"/>
      <c r="Q4" s="60"/>
      <c r="R4" s="113"/>
    </row>
    <row r="5" spans="1:18" s="116" customFormat="1" ht="21" x14ac:dyDescent="0.25">
      <c r="A5" s="65"/>
      <c r="B5" s="66" t="s">
        <v>6</v>
      </c>
      <c r="C5" s="67"/>
      <c r="D5" s="67"/>
      <c r="E5" s="67"/>
      <c r="F5" s="67"/>
      <c r="G5" s="67"/>
      <c r="H5" s="67"/>
      <c r="I5" s="67"/>
      <c r="J5" s="67"/>
      <c r="K5" s="67"/>
      <c r="L5" s="67"/>
      <c r="M5" s="67"/>
      <c r="N5" s="67"/>
      <c r="O5" s="67"/>
      <c r="P5" s="67"/>
      <c r="Q5" s="65"/>
      <c r="R5" s="115"/>
    </row>
    <row r="6" spans="1:18" ht="32" customHeight="1" x14ac:dyDescent="0.2">
      <c r="A6" s="60"/>
      <c r="B6" s="138" t="s">
        <v>7</v>
      </c>
      <c r="C6" s="138"/>
      <c r="D6" s="138"/>
      <c r="E6" s="138"/>
      <c r="F6" s="138"/>
      <c r="G6" s="138"/>
      <c r="H6" s="138"/>
      <c r="I6" s="138"/>
      <c r="J6" s="138"/>
      <c r="K6" s="138"/>
      <c r="L6" s="138"/>
      <c r="M6" s="138"/>
      <c r="N6" s="138"/>
      <c r="O6" s="138"/>
      <c r="P6" s="138"/>
      <c r="Q6" s="60"/>
      <c r="R6" s="113"/>
    </row>
    <row r="7" spans="1:18" x14ac:dyDescent="0.2">
      <c r="A7" s="60"/>
      <c r="B7" s="60" t="s">
        <v>8</v>
      </c>
      <c r="C7" s="60"/>
      <c r="D7" s="60"/>
      <c r="E7" s="60"/>
      <c r="F7" s="60"/>
      <c r="G7" s="60"/>
      <c r="H7" s="60"/>
      <c r="I7" s="60"/>
      <c r="J7" s="60"/>
      <c r="K7" s="60"/>
      <c r="L7" s="60"/>
      <c r="M7" s="60"/>
      <c r="N7" s="60"/>
      <c r="O7" s="60"/>
      <c r="P7" s="60"/>
      <c r="Q7" s="60"/>
      <c r="R7" s="113"/>
    </row>
    <row r="8" spans="1:18" x14ac:dyDescent="0.2">
      <c r="A8" s="60"/>
      <c r="B8" s="60" t="s">
        <v>9</v>
      </c>
      <c r="C8" s="60"/>
      <c r="D8" s="60"/>
      <c r="E8" s="60"/>
      <c r="F8" s="60"/>
      <c r="G8" s="60"/>
      <c r="H8" s="60"/>
      <c r="I8" s="60"/>
      <c r="J8" s="60"/>
      <c r="K8" s="60"/>
      <c r="L8" s="60"/>
      <c r="M8" s="60"/>
      <c r="N8" s="60"/>
      <c r="O8" s="60"/>
      <c r="P8" s="60"/>
      <c r="Q8" s="60"/>
      <c r="R8" s="113"/>
    </row>
    <row r="9" spans="1:18" x14ac:dyDescent="0.2">
      <c r="A9" s="60"/>
      <c r="B9" s="68" t="s">
        <v>10</v>
      </c>
      <c r="C9" s="60"/>
      <c r="D9" s="60"/>
      <c r="E9" s="60"/>
      <c r="F9" s="60"/>
      <c r="G9" s="60"/>
      <c r="H9" s="60"/>
      <c r="I9" s="60"/>
      <c r="J9" s="60"/>
      <c r="K9" s="60"/>
      <c r="L9" s="60"/>
      <c r="M9" s="60"/>
      <c r="N9" s="60"/>
      <c r="O9" s="60"/>
      <c r="P9" s="60"/>
      <c r="Q9" s="60"/>
      <c r="R9" s="113"/>
    </row>
    <row r="10" spans="1:18" x14ac:dyDescent="0.2">
      <c r="A10" s="60"/>
      <c r="B10" s="68" t="s">
        <v>11</v>
      </c>
      <c r="C10" s="60"/>
      <c r="D10" s="60"/>
      <c r="E10" s="60"/>
      <c r="F10" s="60"/>
      <c r="G10" s="60"/>
      <c r="H10" s="60"/>
      <c r="I10" s="60"/>
      <c r="J10" s="60"/>
      <c r="K10" s="60"/>
      <c r="L10" s="60"/>
      <c r="M10" s="60"/>
      <c r="N10" s="60"/>
      <c r="O10" s="60"/>
      <c r="P10" s="60"/>
      <c r="Q10" s="60"/>
      <c r="R10" s="113"/>
    </row>
    <row r="11" spans="1:18" x14ac:dyDescent="0.2">
      <c r="A11" s="60"/>
      <c r="B11" s="68" t="s">
        <v>12</v>
      </c>
      <c r="C11" s="60"/>
      <c r="D11" s="60"/>
      <c r="E11" s="60"/>
      <c r="F11" s="60"/>
      <c r="G11" s="60"/>
      <c r="H11" s="60"/>
      <c r="I11" s="60"/>
      <c r="J11" s="60"/>
      <c r="K11" s="60"/>
      <c r="L11" s="60"/>
      <c r="M11" s="60"/>
      <c r="N11" s="60"/>
      <c r="O11" s="60"/>
      <c r="P11" s="60"/>
      <c r="Q11" s="60"/>
      <c r="R11" s="113"/>
    </row>
    <row r="12" spans="1:18" x14ac:dyDescent="0.2">
      <c r="A12" s="60"/>
      <c r="B12" s="68" t="s">
        <v>13</v>
      </c>
      <c r="C12" s="60"/>
      <c r="D12" s="60"/>
      <c r="E12" s="60"/>
      <c r="F12" s="60"/>
      <c r="G12" s="60"/>
      <c r="H12" s="60"/>
      <c r="I12" s="60"/>
      <c r="J12" s="60"/>
      <c r="K12" s="60"/>
      <c r="L12" s="60"/>
      <c r="M12" s="60"/>
      <c r="N12" s="60"/>
      <c r="O12" s="60"/>
      <c r="P12" s="60"/>
      <c r="Q12" s="60"/>
      <c r="R12" s="113"/>
    </row>
    <row r="13" spans="1:18" x14ac:dyDescent="0.2">
      <c r="A13" s="60"/>
      <c r="B13" s="68" t="s">
        <v>14</v>
      </c>
      <c r="C13" s="60"/>
      <c r="D13" s="60"/>
      <c r="E13" s="60"/>
      <c r="F13" s="60"/>
      <c r="G13" s="60"/>
      <c r="H13" s="60"/>
      <c r="I13" s="60"/>
      <c r="J13" s="60"/>
      <c r="K13" s="60"/>
      <c r="L13" s="60"/>
      <c r="M13" s="60"/>
      <c r="N13" s="60"/>
      <c r="O13" s="60"/>
      <c r="P13" s="60"/>
      <c r="Q13" s="60"/>
      <c r="R13" s="113"/>
    </row>
    <row r="14" spans="1:18" x14ac:dyDescent="0.2">
      <c r="A14" s="60"/>
      <c r="B14" s="68" t="s">
        <v>15</v>
      </c>
      <c r="C14" s="60"/>
      <c r="D14" s="60"/>
      <c r="E14" s="60"/>
      <c r="F14" s="60"/>
      <c r="G14" s="60"/>
      <c r="H14" s="60"/>
      <c r="I14" s="60"/>
      <c r="J14" s="60"/>
      <c r="K14" s="60"/>
      <c r="L14" s="60"/>
      <c r="M14" s="60"/>
      <c r="N14" s="60"/>
      <c r="O14" s="60"/>
      <c r="P14" s="60"/>
      <c r="Q14" s="60"/>
      <c r="R14" s="113"/>
    </row>
    <row r="15" spans="1:18" x14ac:dyDescent="0.2">
      <c r="A15" s="64"/>
      <c r="B15" s="60"/>
      <c r="C15" s="60"/>
      <c r="D15" s="60"/>
      <c r="E15" s="60"/>
      <c r="F15" s="60"/>
      <c r="G15" s="60"/>
      <c r="H15" s="60"/>
      <c r="I15" s="60"/>
      <c r="J15" s="60"/>
      <c r="K15" s="60"/>
      <c r="L15" s="60"/>
      <c r="M15" s="60"/>
      <c r="N15" s="60"/>
      <c r="O15" s="60"/>
      <c r="P15" s="60"/>
      <c r="Q15" s="60"/>
      <c r="R15" s="113"/>
    </row>
    <row r="16" spans="1:18" ht="21" x14ac:dyDescent="0.25">
      <c r="A16" s="60"/>
      <c r="B16" s="66" t="s">
        <v>16</v>
      </c>
      <c r="C16" s="66"/>
      <c r="D16" s="66"/>
      <c r="E16" s="66"/>
      <c r="F16" s="66"/>
      <c r="G16" s="66"/>
      <c r="H16" s="66"/>
      <c r="I16" s="66"/>
      <c r="J16" s="66"/>
      <c r="K16" s="66"/>
      <c r="L16" s="66"/>
      <c r="M16" s="66"/>
      <c r="N16" s="66"/>
      <c r="O16" s="66"/>
      <c r="P16" s="66"/>
      <c r="Q16" s="60"/>
      <c r="R16" s="113"/>
    </row>
    <row r="17" spans="1:18" ht="10" customHeight="1" x14ac:dyDescent="0.2">
      <c r="A17" s="60"/>
      <c r="B17" s="60"/>
      <c r="C17" s="60"/>
      <c r="D17" s="60"/>
      <c r="E17" s="60"/>
      <c r="F17" s="60"/>
      <c r="G17" s="60"/>
      <c r="H17" s="60"/>
      <c r="I17" s="60"/>
      <c r="J17" s="60"/>
      <c r="K17" s="60"/>
      <c r="L17" s="60"/>
      <c r="M17" s="60"/>
      <c r="N17" s="60"/>
      <c r="O17" s="60"/>
      <c r="P17" s="60"/>
      <c r="Q17" s="60"/>
      <c r="R17" s="113"/>
    </row>
    <row r="18" spans="1:18" s="116" customFormat="1" ht="19" x14ac:dyDescent="0.25">
      <c r="A18" s="65"/>
      <c r="B18" s="69" t="s">
        <v>17</v>
      </c>
      <c r="C18" s="65"/>
      <c r="D18" s="65"/>
      <c r="E18" s="65"/>
      <c r="F18" s="65"/>
      <c r="G18" s="65"/>
      <c r="H18" s="65"/>
      <c r="I18" s="65"/>
      <c r="J18" s="65"/>
      <c r="K18" s="65"/>
      <c r="L18" s="65"/>
      <c r="M18" s="65"/>
      <c r="N18" s="65"/>
      <c r="O18" s="65"/>
      <c r="P18" s="65"/>
      <c r="Q18" s="65"/>
      <c r="R18" s="115"/>
    </row>
    <row r="19" spans="1:18" x14ac:dyDescent="0.2">
      <c r="A19" s="60"/>
      <c r="B19" s="60"/>
      <c r="C19" s="60"/>
      <c r="D19" s="60"/>
      <c r="E19" s="60"/>
      <c r="F19" s="60"/>
      <c r="G19" s="60"/>
      <c r="H19" s="60"/>
      <c r="I19" s="60"/>
      <c r="J19" s="60"/>
      <c r="K19" s="60"/>
      <c r="L19" s="60"/>
      <c r="M19" s="60"/>
      <c r="N19" s="60"/>
      <c r="O19" s="60"/>
      <c r="P19" s="60"/>
      <c r="Q19" s="60"/>
      <c r="R19" s="113"/>
    </row>
    <row r="20" spans="1:18" ht="20" customHeight="1" x14ac:dyDescent="0.2">
      <c r="A20" s="60"/>
      <c r="B20" s="110">
        <v>50</v>
      </c>
      <c r="C20" s="60" t="s">
        <v>18</v>
      </c>
      <c r="D20" s="60"/>
      <c r="E20" s="60"/>
      <c r="F20" s="110">
        <v>3</v>
      </c>
      <c r="G20" s="60" t="s">
        <v>19</v>
      </c>
      <c r="H20" s="60"/>
      <c r="I20" s="60"/>
      <c r="J20" s="60"/>
      <c r="K20" s="60"/>
      <c r="L20" s="111">
        <v>0.1</v>
      </c>
      <c r="M20" s="60" t="s">
        <v>21</v>
      </c>
      <c r="N20" s="60"/>
      <c r="O20" s="60"/>
      <c r="P20" s="60"/>
      <c r="Q20" s="60"/>
      <c r="R20" s="113"/>
    </row>
    <row r="21" spans="1:18" ht="20" customHeight="1" x14ac:dyDescent="0.2">
      <c r="A21" s="60"/>
      <c r="B21" s="86" t="str">
        <f>IF(Volumen&gt;2000,"Attenzione, volume della stanza molto grande.","")</f>
        <v/>
      </c>
      <c r="C21" s="60"/>
      <c r="D21" s="60"/>
      <c r="E21" s="60"/>
      <c r="F21" s="120">
        <f>Volumen*F20/60</f>
        <v>2.5</v>
      </c>
      <c r="G21" s="60" t="s">
        <v>20</v>
      </c>
      <c r="H21" s="60"/>
      <c r="I21" s="60"/>
      <c r="J21" s="60"/>
      <c r="K21" s="60"/>
      <c r="L21" s="70" t="str">
        <f>IF(L20&gt;0.375,"Spesso si sente come una corrente d'aria a temperature inferiori a 24°C.",IF(L20&gt;0.25, "Spesso si sente come una corrente d'aria a temperature inferiori a 22°C.", IF(L20&gt;0.15,"Spesso si sente come una corrente d'aria a temperature inferiori a 20°C.","")))</f>
        <v/>
      </c>
      <c r="M21" s="60"/>
      <c r="N21" s="60"/>
      <c r="O21" s="60"/>
      <c r="P21" s="60"/>
      <c r="Q21" s="60"/>
      <c r="R21" s="113"/>
    </row>
    <row r="22" spans="1:18" ht="23" customHeight="1" x14ac:dyDescent="0.2">
      <c r="A22" s="60"/>
      <c r="B22" s="71"/>
      <c r="C22" s="60"/>
      <c r="D22" s="60"/>
      <c r="E22" s="60"/>
      <c r="F22" s="60"/>
      <c r="G22" s="60"/>
      <c r="H22" s="72"/>
      <c r="I22" s="60"/>
      <c r="J22" s="60"/>
      <c r="K22" s="60"/>
      <c r="L22" s="60"/>
      <c r="M22" s="60"/>
      <c r="N22" s="60"/>
      <c r="O22" s="60"/>
      <c r="P22" s="60"/>
      <c r="Q22" s="60"/>
      <c r="R22" s="113"/>
    </row>
    <row r="23" spans="1:18" ht="20" customHeight="1" x14ac:dyDescent="0.25">
      <c r="A23" s="60"/>
      <c r="B23" s="73" t="s">
        <v>22</v>
      </c>
      <c r="C23" s="73"/>
      <c r="D23" s="73"/>
      <c r="E23" s="73"/>
      <c r="F23" s="69"/>
      <c r="G23" s="69"/>
      <c r="H23" s="69"/>
      <c r="I23" s="69"/>
      <c r="J23" s="65"/>
      <c r="K23" s="65"/>
      <c r="L23" s="60"/>
      <c r="M23" s="60"/>
      <c r="N23" s="60"/>
      <c r="O23" s="60"/>
      <c r="P23" s="60"/>
      <c r="Q23" s="60"/>
      <c r="R23" s="113"/>
    </row>
    <row r="24" spans="1:18" ht="20" customHeight="1" x14ac:dyDescent="0.2">
      <c r="A24" s="60"/>
      <c r="B24" s="60"/>
      <c r="C24" s="60"/>
      <c r="D24" s="60"/>
      <c r="E24" s="60"/>
      <c r="F24" s="60"/>
      <c r="G24" s="60"/>
      <c r="H24" s="60"/>
      <c r="I24" s="60"/>
      <c r="J24" s="60"/>
      <c r="K24" s="60"/>
      <c r="L24" s="60"/>
      <c r="M24" s="60"/>
      <c r="N24" s="60"/>
      <c r="O24" s="60"/>
      <c r="P24" s="60"/>
      <c r="Q24" s="60"/>
      <c r="R24" s="113"/>
    </row>
    <row r="25" spans="1:18" ht="20" customHeight="1" x14ac:dyDescent="0.2">
      <c r="A25" s="60"/>
      <c r="B25" s="110">
        <v>60</v>
      </c>
      <c r="C25" s="60" t="s">
        <v>23</v>
      </c>
      <c r="D25" s="60"/>
      <c r="E25" s="60"/>
      <c r="F25" s="60"/>
      <c r="G25" s="60"/>
      <c r="H25" s="60"/>
      <c r="I25" s="60"/>
      <c r="J25" s="60"/>
      <c r="K25" s="60"/>
      <c r="L25" s="60"/>
      <c r="M25" s="60"/>
      <c r="N25" s="60"/>
      <c r="O25" s="60"/>
      <c r="P25" s="60"/>
      <c r="Q25" s="60"/>
      <c r="R25" s="113"/>
    </row>
    <row r="26" spans="1:18" ht="20" customHeight="1" x14ac:dyDescent="0.2">
      <c r="A26" s="60"/>
      <c r="B26" s="60"/>
      <c r="C26" s="60"/>
      <c r="D26" s="60"/>
      <c r="E26" s="60"/>
      <c r="F26" s="60"/>
      <c r="G26" s="60"/>
      <c r="H26" s="60"/>
      <c r="I26" s="60"/>
      <c r="J26" s="60"/>
      <c r="K26" s="60"/>
      <c r="L26" s="60"/>
      <c r="M26" s="60"/>
      <c r="N26" s="60"/>
      <c r="O26" s="60"/>
      <c r="P26" s="60"/>
      <c r="Q26" s="60"/>
      <c r="R26" s="113"/>
    </row>
    <row r="27" spans="1:18" ht="20" customHeight="1" x14ac:dyDescent="0.2">
      <c r="A27" s="60"/>
      <c r="B27" s="60"/>
      <c r="C27" s="74" t="s">
        <v>24</v>
      </c>
      <c r="D27" s="74"/>
      <c r="E27" s="75" t="s">
        <v>25</v>
      </c>
      <c r="F27" s="60"/>
      <c r="G27" s="60"/>
      <c r="H27" s="146" t="s">
        <v>31</v>
      </c>
      <c r="I27" s="146"/>
      <c r="J27" s="146"/>
      <c r="K27" s="60"/>
      <c r="L27" s="76" t="s">
        <v>36</v>
      </c>
      <c r="M27" s="60"/>
      <c r="N27" s="60"/>
      <c r="O27" s="60"/>
      <c r="P27" s="60"/>
      <c r="Q27" s="60"/>
      <c r="R27" s="113"/>
    </row>
    <row r="28" spans="1:18" ht="20" customHeight="1" x14ac:dyDescent="0.2">
      <c r="A28" s="60"/>
      <c r="B28" s="77"/>
      <c r="C28" s="77" t="s">
        <v>26</v>
      </c>
      <c r="D28" s="77"/>
      <c r="E28" s="77" t="s">
        <v>26</v>
      </c>
      <c r="F28" s="60"/>
      <c r="G28" s="60"/>
      <c r="H28" s="78" t="s">
        <v>32</v>
      </c>
      <c r="I28" s="78" t="s">
        <v>33</v>
      </c>
      <c r="J28" s="78" t="s">
        <v>34</v>
      </c>
      <c r="K28" s="79"/>
      <c r="L28" s="78" t="s">
        <v>37</v>
      </c>
      <c r="M28" s="78" t="s">
        <v>38</v>
      </c>
      <c r="N28" s="78" t="s">
        <v>39</v>
      </c>
      <c r="O28" s="60"/>
      <c r="P28" s="60"/>
      <c r="Q28" s="60"/>
      <c r="R28" s="113"/>
    </row>
    <row r="29" spans="1:18" ht="25" customHeight="1" x14ac:dyDescent="0.2">
      <c r="A29" s="60"/>
      <c r="B29" s="80" t="s">
        <v>27</v>
      </c>
      <c r="C29" s="125" t="s">
        <v>63</v>
      </c>
      <c r="D29" s="126"/>
      <c r="E29" s="151" t="s">
        <v>132</v>
      </c>
      <c r="F29" s="152"/>
      <c r="G29" s="81"/>
      <c r="H29" s="82">
        <f>1-I29-J29</f>
        <v>0.8</v>
      </c>
      <c r="I29" s="112">
        <v>0.2</v>
      </c>
      <c r="J29" s="112">
        <v>0</v>
      </c>
      <c r="K29" s="83"/>
      <c r="L29" s="82">
        <f>1-M29-N29</f>
        <v>0.19999999999999996</v>
      </c>
      <c r="M29" s="112">
        <v>0.8</v>
      </c>
      <c r="N29" s="112">
        <v>0</v>
      </c>
      <c r="O29" s="84"/>
      <c r="P29" s="81"/>
      <c r="Q29" s="60"/>
      <c r="R29" s="113"/>
    </row>
    <row r="30" spans="1:18" ht="25" customHeight="1" x14ac:dyDescent="0.2">
      <c r="A30" s="60"/>
      <c r="B30" s="80" t="s">
        <v>28</v>
      </c>
      <c r="C30" s="125"/>
      <c r="D30" s="126"/>
      <c r="E30" s="151"/>
      <c r="F30" s="152"/>
      <c r="G30" s="81"/>
      <c r="H30" s="82">
        <f t="shared" ref="H30:H32" si="0">1-I30-J30</f>
        <v>1</v>
      </c>
      <c r="I30" s="112">
        <v>0</v>
      </c>
      <c r="J30" s="112">
        <v>0</v>
      </c>
      <c r="K30" s="83"/>
      <c r="L30" s="82">
        <f t="shared" ref="L30:L32" si="1">1-M30-N30</f>
        <v>1</v>
      </c>
      <c r="M30" s="112">
        <v>0</v>
      </c>
      <c r="N30" s="112">
        <v>0</v>
      </c>
      <c r="O30" s="85"/>
      <c r="P30" s="81"/>
      <c r="Q30" s="60"/>
      <c r="R30" s="113"/>
    </row>
    <row r="31" spans="1:18" ht="25" customHeight="1" x14ac:dyDescent="0.2">
      <c r="A31" s="60"/>
      <c r="B31" s="80" t="s">
        <v>29</v>
      </c>
      <c r="C31" s="125"/>
      <c r="D31" s="126"/>
      <c r="E31" s="151"/>
      <c r="F31" s="152"/>
      <c r="G31" s="81"/>
      <c r="H31" s="82">
        <f t="shared" si="0"/>
        <v>1</v>
      </c>
      <c r="I31" s="112">
        <v>0</v>
      </c>
      <c r="J31" s="112">
        <v>0</v>
      </c>
      <c r="K31" s="83"/>
      <c r="L31" s="82">
        <f t="shared" si="1"/>
        <v>1</v>
      </c>
      <c r="M31" s="112">
        <v>0</v>
      </c>
      <c r="N31" s="112">
        <v>0</v>
      </c>
      <c r="O31" s="85"/>
      <c r="P31" s="81"/>
      <c r="Q31" s="60"/>
      <c r="R31" s="113"/>
    </row>
    <row r="32" spans="1:18" ht="25" customHeight="1" x14ac:dyDescent="0.2">
      <c r="A32" s="60"/>
      <c r="B32" s="80" t="s">
        <v>30</v>
      </c>
      <c r="C32" s="125"/>
      <c r="D32" s="126"/>
      <c r="E32" s="151"/>
      <c r="F32" s="152"/>
      <c r="G32" s="81"/>
      <c r="H32" s="82">
        <f t="shared" si="0"/>
        <v>1</v>
      </c>
      <c r="I32" s="112">
        <v>0</v>
      </c>
      <c r="J32" s="112">
        <v>0</v>
      </c>
      <c r="K32" s="83"/>
      <c r="L32" s="82">
        <f t="shared" si="1"/>
        <v>1</v>
      </c>
      <c r="M32" s="112">
        <v>0</v>
      </c>
      <c r="N32" s="112">
        <v>0</v>
      </c>
      <c r="O32" s="85"/>
      <c r="P32" s="81"/>
      <c r="Q32" s="60"/>
      <c r="R32" s="113"/>
    </row>
    <row r="33" spans="1:18" ht="18" customHeight="1" x14ac:dyDescent="0.2">
      <c r="A33" s="60"/>
      <c r="B33" s="60"/>
      <c r="C33" s="60"/>
      <c r="D33" s="60"/>
      <c r="E33" s="86" t="str">
        <f>IF(AND(ISTEXT(C29)=ISTEXT(E29),ISTEXT(C30)=ISTEXT(E30),ISTEXT(C31)=ISTEXT(E31),ISTEXT(C32)=ISTEXT(E32)),"","Per favore definire Mascherina E Emettitore")</f>
        <v/>
      </c>
      <c r="F33" s="60"/>
      <c r="G33" s="60"/>
      <c r="H33" s="145" t="s">
        <v>35</v>
      </c>
      <c r="I33" s="145"/>
      <c r="J33" s="145"/>
      <c r="K33" s="60"/>
      <c r="L33" s="127" t="s">
        <v>40</v>
      </c>
      <c r="M33" s="127"/>
      <c r="N33" s="127"/>
      <c r="O33" s="127"/>
      <c r="P33" s="60"/>
      <c r="Q33" s="60"/>
      <c r="R33" s="113"/>
    </row>
    <row r="34" spans="1:18" ht="23" customHeight="1" x14ac:dyDescent="0.2">
      <c r="A34" s="60"/>
      <c r="B34" s="60"/>
      <c r="C34" s="60"/>
      <c r="D34" s="60"/>
      <c r="E34" s="60"/>
      <c r="F34" s="60"/>
      <c r="G34" s="60"/>
      <c r="H34" s="145"/>
      <c r="I34" s="145"/>
      <c r="J34" s="145"/>
      <c r="K34" s="60"/>
      <c r="L34" s="128"/>
      <c r="M34" s="128"/>
      <c r="N34" s="128"/>
      <c r="O34" s="128"/>
      <c r="P34" s="60"/>
      <c r="Q34" s="60"/>
      <c r="R34" s="113"/>
    </row>
    <row r="35" spans="1:18" ht="30" customHeight="1" x14ac:dyDescent="0.2">
      <c r="A35" s="60"/>
      <c r="B35" s="60"/>
      <c r="C35" s="60"/>
      <c r="D35" s="60"/>
      <c r="E35" s="60"/>
      <c r="F35" s="60"/>
      <c r="G35" s="60"/>
      <c r="H35" s="145"/>
      <c r="I35" s="145"/>
      <c r="J35" s="145"/>
      <c r="K35" s="60"/>
      <c r="L35" s="128"/>
      <c r="M35" s="128"/>
      <c r="N35" s="128"/>
      <c r="O35" s="128"/>
      <c r="P35" s="60"/>
      <c r="Q35" s="60"/>
      <c r="R35" s="113"/>
    </row>
    <row r="36" spans="1:18" ht="30" customHeight="1" x14ac:dyDescent="0.2">
      <c r="A36" s="60"/>
      <c r="B36" s="60"/>
      <c r="C36" s="60"/>
      <c r="D36" s="60"/>
      <c r="E36" s="60"/>
      <c r="F36" s="60"/>
      <c r="G36" s="60"/>
      <c r="H36" s="87"/>
      <c r="I36" s="87"/>
      <c r="J36" s="87"/>
      <c r="K36" s="60"/>
      <c r="L36" s="88"/>
      <c r="M36" s="88"/>
      <c r="N36" s="88"/>
      <c r="O36" s="88"/>
      <c r="P36" s="60"/>
      <c r="Q36" s="60"/>
      <c r="R36" s="113"/>
    </row>
    <row r="37" spans="1:18" ht="30" customHeight="1" x14ac:dyDescent="0.25">
      <c r="A37" s="60"/>
      <c r="B37" s="73" t="s">
        <v>41</v>
      </c>
      <c r="C37" s="60"/>
      <c r="D37" s="111">
        <v>500</v>
      </c>
      <c r="E37" s="60" t="s">
        <v>42</v>
      </c>
      <c r="F37" s="60"/>
      <c r="G37" s="60"/>
      <c r="H37" s="60"/>
      <c r="I37" s="60"/>
      <c r="J37" s="60"/>
      <c r="K37" s="60"/>
      <c r="L37" s="60"/>
      <c r="M37" s="87"/>
      <c r="N37" s="87"/>
      <c r="O37" s="87"/>
      <c r="P37" s="60"/>
      <c r="Q37" s="60"/>
      <c r="R37" s="113"/>
    </row>
    <row r="38" spans="1:18" x14ac:dyDescent="0.2">
      <c r="A38" s="64"/>
      <c r="B38" s="60"/>
      <c r="C38" s="60"/>
      <c r="D38" s="60"/>
      <c r="E38" s="60"/>
      <c r="F38" s="60"/>
      <c r="G38" s="60"/>
      <c r="H38" s="60"/>
      <c r="I38" s="60"/>
      <c r="J38" s="60"/>
      <c r="K38" s="60"/>
      <c r="L38" s="60"/>
      <c r="M38" s="60"/>
      <c r="N38" s="60"/>
      <c r="O38" s="60"/>
      <c r="P38" s="60"/>
      <c r="Q38" s="60"/>
      <c r="R38" s="113"/>
    </row>
    <row r="39" spans="1:18" s="118" customFormat="1" ht="21" x14ac:dyDescent="0.25">
      <c r="A39" s="89"/>
      <c r="B39" s="66" t="s">
        <v>43</v>
      </c>
      <c r="C39" s="66"/>
      <c r="D39" s="66"/>
      <c r="E39" s="66"/>
      <c r="F39" s="66"/>
      <c r="G39" s="66"/>
      <c r="H39" s="66"/>
      <c r="I39" s="66"/>
      <c r="J39" s="66"/>
      <c r="K39" s="66"/>
      <c r="L39" s="66"/>
      <c r="M39" s="66"/>
      <c r="N39" s="66"/>
      <c r="O39" s="66"/>
      <c r="P39" s="66"/>
      <c r="Q39" s="89"/>
      <c r="R39" s="117"/>
    </row>
    <row r="40" spans="1:18" s="118" customFormat="1" ht="8" customHeight="1" x14ac:dyDescent="0.25">
      <c r="A40" s="89"/>
      <c r="B40" s="90"/>
      <c r="C40" s="90"/>
      <c r="D40" s="90"/>
      <c r="E40" s="90"/>
      <c r="F40" s="90"/>
      <c r="G40" s="90"/>
      <c r="H40" s="90"/>
      <c r="I40" s="90"/>
      <c r="J40" s="90"/>
      <c r="K40" s="90"/>
      <c r="L40" s="90"/>
      <c r="M40" s="90"/>
      <c r="N40" s="90"/>
      <c r="O40" s="90"/>
      <c r="P40" s="90"/>
      <c r="Q40" s="89"/>
      <c r="R40" s="117"/>
    </row>
    <row r="41" spans="1:18" s="118" customFormat="1" ht="19" customHeight="1" x14ac:dyDescent="0.25">
      <c r="A41" s="89"/>
      <c r="B41" s="69" t="s">
        <v>44</v>
      </c>
      <c r="C41" s="60"/>
      <c r="D41" s="60"/>
      <c r="E41" s="60"/>
      <c r="F41" s="60"/>
      <c r="G41" s="60"/>
      <c r="H41" s="69" t="s">
        <v>47</v>
      </c>
      <c r="I41" s="60"/>
      <c r="J41" s="60"/>
      <c r="K41" s="60"/>
      <c r="L41" s="89"/>
      <c r="M41" s="89"/>
      <c r="N41" s="89"/>
      <c r="O41" s="89"/>
      <c r="P41" s="89"/>
      <c r="Q41" s="89"/>
      <c r="R41" s="117"/>
    </row>
    <row r="42" spans="1:18" x14ac:dyDescent="0.2">
      <c r="A42" s="60"/>
      <c r="B42" s="60"/>
      <c r="C42" s="60"/>
      <c r="D42" s="60"/>
      <c r="E42" s="60"/>
      <c r="F42" s="60"/>
      <c r="G42" s="60"/>
      <c r="H42" s="60"/>
      <c r="I42" s="60"/>
      <c r="J42" s="60"/>
      <c r="K42" s="60"/>
      <c r="L42" s="60"/>
      <c r="M42" s="60"/>
      <c r="N42" s="60"/>
      <c r="O42" s="60"/>
      <c r="P42" s="60"/>
      <c r="Q42" s="60"/>
      <c r="R42" s="113"/>
    </row>
    <row r="43" spans="1:18" ht="20" customHeight="1" x14ac:dyDescent="0.2">
      <c r="A43" s="60"/>
      <c r="B43" s="91" t="s">
        <v>45</v>
      </c>
      <c r="C43" s="91"/>
      <c r="D43" s="60"/>
      <c r="E43" s="92">
        <f>VLOOKUP(B25,Dati!B51:C771,2)</f>
        <v>1847.1446540097559</v>
      </c>
      <c r="F43" s="91" t="s">
        <v>0</v>
      </c>
      <c r="G43" s="60"/>
      <c r="H43" s="91" t="s">
        <v>49</v>
      </c>
      <c r="I43" s="91"/>
      <c r="J43" s="60"/>
      <c r="K43" s="60"/>
      <c r="L43" s="60"/>
      <c r="M43" s="60"/>
      <c r="N43" s="147">
        <f>VLOOKUP(B25,Dati!B51:J771,9)</f>
        <v>2270.0842597587916</v>
      </c>
      <c r="O43" s="147"/>
      <c r="P43" s="91" t="s">
        <v>0</v>
      </c>
      <c r="Q43" s="60"/>
      <c r="R43" s="113"/>
    </row>
    <row r="44" spans="1:18" ht="20" customHeight="1" x14ac:dyDescent="0.2">
      <c r="A44" s="60"/>
      <c r="B44" s="60"/>
      <c r="C44" s="60"/>
      <c r="D44" s="60"/>
      <c r="E44" s="93"/>
      <c r="F44" s="60"/>
      <c r="G44" s="60"/>
      <c r="H44" s="60"/>
      <c r="I44" s="60"/>
      <c r="J44" s="60"/>
      <c r="K44" s="60"/>
      <c r="L44" s="60"/>
      <c r="M44" s="60"/>
      <c r="N44" s="93"/>
      <c r="O44" s="94"/>
      <c r="P44" s="60"/>
      <c r="Q44" s="60"/>
      <c r="R44" s="113"/>
    </row>
    <row r="45" spans="1:18" ht="20" customHeight="1" x14ac:dyDescent="0.2">
      <c r="A45" s="60"/>
      <c r="B45" s="60" t="s">
        <v>46</v>
      </c>
      <c r="C45" s="95"/>
      <c r="D45" s="60"/>
      <c r="E45" s="96">
        <f>Quellstärke/(Volumen*Verlustrate)</f>
        <v>1897.4510854211821</v>
      </c>
      <c r="F45" s="91" t="s">
        <v>0</v>
      </c>
      <c r="G45" s="60"/>
      <c r="H45" s="60" t="s">
        <v>48</v>
      </c>
      <c r="I45" s="95"/>
      <c r="J45" s="60"/>
      <c r="K45" s="60"/>
      <c r="L45" s="60"/>
      <c r="M45" s="60"/>
      <c r="N45" s="148">
        <f>Quellstärke/(Verlustrate*Volumen)+Dati!C32/INTERZONALFLOW</f>
        <v>2320.3906911702179</v>
      </c>
      <c r="O45" s="148"/>
      <c r="P45" s="91" t="s">
        <v>0</v>
      </c>
      <c r="Q45" s="60"/>
      <c r="R45" s="113"/>
    </row>
    <row r="46" spans="1:18" x14ac:dyDescent="0.2">
      <c r="A46" s="60"/>
      <c r="B46" s="60"/>
      <c r="C46" s="60"/>
      <c r="D46" s="60"/>
      <c r="E46" s="60"/>
      <c r="F46" s="60"/>
      <c r="G46" s="60"/>
      <c r="H46" s="60"/>
      <c r="I46" s="60"/>
      <c r="J46" s="60"/>
      <c r="K46" s="60"/>
      <c r="L46" s="60"/>
      <c r="M46" s="60"/>
      <c r="N46" s="60"/>
      <c r="P46" s="60"/>
      <c r="Q46" s="60"/>
      <c r="R46" s="113"/>
    </row>
    <row r="47" spans="1:18" ht="19" x14ac:dyDescent="0.25">
      <c r="A47" s="60"/>
      <c r="B47" s="69" t="s">
        <v>50</v>
      </c>
      <c r="C47" s="60"/>
      <c r="D47" s="60"/>
      <c r="E47" s="60"/>
      <c r="F47" s="60"/>
      <c r="G47" s="60"/>
      <c r="H47" s="69" t="s">
        <v>51</v>
      </c>
      <c r="I47" s="60"/>
      <c r="J47" s="60"/>
      <c r="K47" s="60"/>
      <c r="L47" s="60"/>
      <c r="M47" s="60"/>
      <c r="N47" s="60"/>
      <c r="O47" s="60"/>
      <c r="P47" s="60"/>
      <c r="Q47" s="60"/>
      <c r="R47" s="113"/>
    </row>
    <row r="48" spans="1:18" x14ac:dyDescent="0.2">
      <c r="A48" s="60"/>
      <c r="B48" s="60"/>
      <c r="C48" s="60"/>
      <c r="D48" s="60"/>
      <c r="E48" s="60"/>
      <c r="F48" s="60"/>
      <c r="G48" s="60"/>
      <c r="H48" s="60"/>
      <c r="I48" s="60"/>
      <c r="J48" s="60"/>
      <c r="K48" s="60"/>
      <c r="L48" s="60"/>
      <c r="M48" s="60"/>
      <c r="N48" s="60"/>
      <c r="O48" s="60"/>
      <c r="P48" s="60"/>
      <c r="Q48" s="60"/>
      <c r="R48" s="113"/>
    </row>
    <row r="49" spans="1:18" x14ac:dyDescent="0.2">
      <c r="B49" s="61" t="s">
        <v>52</v>
      </c>
      <c r="D49" s="149" t="s">
        <v>65</v>
      </c>
      <c r="E49" s="150"/>
      <c r="F49" s="77" t="s">
        <v>53</v>
      </c>
      <c r="G49" s="60"/>
      <c r="H49" s="61" t="s">
        <v>52</v>
      </c>
      <c r="I49" s="60"/>
      <c r="L49" s="149" t="s">
        <v>64</v>
      </c>
      <c r="M49" s="150"/>
      <c r="N49" s="150"/>
      <c r="O49" s="77" t="s">
        <v>53</v>
      </c>
      <c r="P49" s="60"/>
      <c r="Q49" s="60"/>
      <c r="R49" s="113"/>
    </row>
    <row r="50" spans="1:18" x14ac:dyDescent="0.2">
      <c r="A50" s="60"/>
      <c r="B50" s="60"/>
      <c r="C50" s="60"/>
      <c r="D50" s="60"/>
      <c r="E50" s="60"/>
      <c r="F50" s="60"/>
      <c r="G50" s="60"/>
      <c r="H50" s="60"/>
      <c r="I50" s="60"/>
      <c r="J50" s="60"/>
      <c r="K50" s="60"/>
      <c r="L50" s="60"/>
      <c r="M50" s="60"/>
      <c r="N50" s="60"/>
      <c r="O50" s="60"/>
      <c r="P50" s="60"/>
      <c r="Q50" s="60"/>
      <c r="R50" s="113"/>
    </row>
    <row r="51" spans="1:18" ht="20" customHeight="1" x14ac:dyDescent="0.2">
      <c r="A51" s="60"/>
      <c r="B51" s="97"/>
      <c r="C51" s="140" t="str">
        <f>"Quantità comulativa di Virus inalata dopo "&amp;B25&amp;" minuti"</f>
        <v>Quantità comulativa di Virus inalata dopo 60 minuti</v>
      </c>
      <c r="D51" s="141"/>
      <c r="E51" s="139" t="str">
        <f>"Minuti fino all'inalazione di 
"&amp;kritViren&amp;" Virus"</f>
        <v>Minuti fino all'inalazione di 
500 Virus</v>
      </c>
      <c r="F51" s="140"/>
      <c r="G51" s="60"/>
      <c r="H51" s="72"/>
      <c r="I51" s="72"/>
      <c r="J51" s="97"/>
      <c r="K51" s="139" t="s">
        <v>55</v>
      </c>
      <c r="L51" s="140"/>
      <c r="M51" s="141"/>
      <c r="N51" s="139" t="s">
        <v>56</v>
      </c>
      <c r="O51" s="140"/>
      <c r="P51" s="140"/>
      <c r="Q51" s="60"/>
      <c r="R51" s="113"/>
    </row>
    <row r="52" spans="1:18" ht="20" customHeight="1" x14ac:dyDescent="0.2">
      <c r="A52" s="60"/>
      <c r="B52" s="98" t="s">
        <v>54</v>
      </c>
      <c r="C52" s="143"/>
      <c r="D52" s="144"/>
      <c r="E52" s="142"/>
      <c r="F52" s="143"/>
      <c r="G52" s="99"/>
      <c r="H52" s="100" t="s">
        <v>1</v>
      </c>
      <c r="I52" s="100"/>
      <c r="J52" s="64"/>
      <c r="K52" s="142"/>
      <c r="L52" s="143"/>
      <c r="M52" s="144"/>
      <c r="N52" s="142"/>
      <c r="O52" s="143"/>
      <c r="P52" s="143"/>
      <c r="Q52" s="60"/>
      <c r="R52" s="113"/>
    </row>
    <row r="53" spans="1:18" ht="20" customHeight="1" x14ac:dyDescent="0.2">
      <c r="A53" s="60"/>
      <c r="B53" s="72" t="s">
        <v>57</v>
      </c>
      <c r="C53" s="129">
        <f>VLOOKUP(B25,Dati!B50:F771,5)*(1-VLOOKUP($D$49,Dati!$B$5:$D$13,3,FALSE))</f>
        <v>157.93337573680992</v>
      </c>
      <c r="D53" s="130"/>
      <c r="E53" s="135" t="str">
        <f>IF(VLOOKUP(kritViren/(1-VLOOKUP($D$49,Dati!$B$5:$D$13,3,FALSE)),Dati!F51:I771,4,TRUE)+1&gt;720,"&gt;12 Ore",VLOOKUP(kritViren/(1-VLOOKUP($D$49,Dati!$B$5:$D$13,3,FALSE)),Dati!F51:I771,4,TRUE)+1)</f>
        <v>&gt;12 Ore</v>
      </c>
      <c r="F53" s="135"/>
      <c r="G53" s="99"/>
      <c r="H53" s="72" t="s">
        <v>57</v>
      </c>
      <c r="I53" s="72"/>
      <c r="J53" s="72"/>
      <c r="K53" s="101"/>
      <c r="L53" s="102">
        <f>VLOOKUP(B25,Dati!I51:K771,3)*(1-VLOOKUP($L$49,Dati!$B$5:$D$13,3,FALSE))</f>
        <v>616.54224342297675</v>
      </c>
      <c r="M53" s="103"/>
      <c r="N53" s="104"/>
      <c r="O53" s="104">
        <f>IF(VLOOKUP(kritViren/(1-VLOOKUP($L$49,Dati!$B$5:$D$13,3,FALSE)),Dati!K51:N771,4,TRUE)+1&gt;720,"&gt;12 Ore",VLOOKUP(kritViren/(1-VLOOKUP($L$49,Dati!$B$5:$D$13,3,FALSE)),Dati!K51:N771,4,TRUE)+1)</f>
        <v>51</v>
      </c>
      <c r="P53" s="105"/>
      <c r="Q53" s="60"/>
      <c r="R53" s="113"/>
    </row>
    <row r="54" spans="1:18" x14ac:dyDescent="0.2">
      <c r="A54" s="60"/>
      <c r="B54" s="72" t="s">
        <v>58</v>
      </c>
      <c r="C54" s="131">
        <f>VLOOKUP(B25,Dati!B50:G771,6)*(1-VLOOKUP($D$49,Dati!$B$5:$D$13,3,FALSE))</f>
        <v>315.86675147361984</v>
      </c>
      <c r="D54" s="132"/>
      <c r="E54" s="136" t="str">
        <f>IF(VLOOKUP(kritViren/(1-VLOOKUP($D$49,Dati!$B$5:$D$13,3,FALSE)),Dati!G51:I771,3,TRUE)+1&gt;720,"&gt;12 Ore",VLOOKUP(kritViren/(1-VLOOKUP($D$49,Dati!$B$5:$D$13,3,FALSE)),Dati!G51:I771,3,TRUE)+1)</f>
        <v>&gt;12 Ore</v>
      </c>
      <c r="F54" s="136"/>
      <c r="G54" s="72"/>
      <c r="H54" s="72" t="s">
        <v>58</v>
      </c>
      <c r="I54" s="72"/>
      <c r="J54" s="60"/>
      <c r="K54" s="101"/>
      <c r="L54" s="102">
        <f>VLOOKUP(B25,Dati!I51:L771,4)*(1-VLOOKUP($L$49,Dati!$B$5:$D$13,3,FALSE))</f>
        <v>1233.0844868459535</v>
      </c>
      <c r="M54" s="103"/>
      <c r="N54" s="104"/>
      <c r="O54" s="104">
        <f>IF(VLOOKUP(kritViren/(1-VLOOKUP($L$49,Dati!$B$5:$D$13,3,FALSE)),Dati!L51:N771,3,TRUE)+1&gt;720,"&gt;12 Ore",VLOOKUP(kritViren/(1-VLOOKUP($L$49,Dati!$B$5:$D$13,3,FALSE)),Dati!L51:N771,3,TRUE)+1)</f>
        <v>31</v>
      </c>
      <c r="P54" s="105"/>
      <c r="Q54" s="60"/>
      <c r="R54" s="113"/>
    </row>
    <row r="55" spans="1:18" x14ac:dyDescent="0.2">
      <c r="A55" s="60"/>
      <c r="B55" s="64" t="s">
        <v>59</v>
      </c>
      <c r="C55" s="133">
        <f>VLOOKUP(B25,Dati!B50:H771,7)*(1-VLOOKUP($D$49,Dati!$B$5:$D$13,3,FALSE))</f>
        <v>947.60025442085953</v>
      </c>
      <c r="D55" s="134"/>
      <c r="E55" s="137">
        <f>IF(VLOOKUP(kritViren/(1-VLOOKUP($D$49,Dati!$B$5:$D$13,3,FALSE)),Dati!H51:I771,2,TRUE)+1&gt;720,"&gt;12 Ore",VLOOKUP(kritViren/(1-VLOOKUP($D$49,Dati!$B$5:$D$13,3,FALSE)),Dati!H51:I771,2,TRUE)+1)</f>
        <v>38</v>
      </c>
      <c r="F55" s="137"/>
      <c r="G55" s="72"/>
      <c r="H55" s="64" t="s">
        <v>59</v>
      </c>
      <c r="I55" s="64"/>
      <c r="J55" s="64"/>
      <c r="K55" s="106"/>
      <c r="L55" s="107">
        <f>VLOOKUP(B25,Dati!I51:M771,5)*(1-VLOOKUP($L$49,Dati!$B$5:$D$13,3,FALSE))</f>
        <v>3699.2534605378605</v>
      </c>
      <c r="M55" s="108"/>
      <c r="N55" s="109"/>
      <c r="O55" s="109">
        <f>IF(VLOOKUP(kritViren/(1-VLOOKUP($L$49,Dati!$B$5:$D$13,3,FALSE)),Dati!M51:N771,2,TRUE)+1&gt;720,"&gt;12 Ore",VLOOKUP(kritViren/(1-VLOOKUP($L$49,Dati!$B$5:$D$13,3,FALSE)),Dati!M51:N771,2,TRUE)+1)</f>
        <v>14</v>
      </c>
      <c r="P55" s="109"/>
      <c r="Q55" s="60"/>
      <c r="R55" s="113"/>
    </row>
    <row r="56" spans="1:18" x14ac:dyDescent="0.2">
      <c r="A56" s="60"/>
      <c r="B56" s="60"/>
      <c r="C56" s="60"/>
      <c r="D56" s="60"/>
      <c r="E56" s="60"/>
      <c r="F56" s="60"/>
      <c r="G56" s="60"/>
      <c r="H56" s="60"/>
      <c r="I56" s="60"/>
      <c r="J56" s="60"/>
      <c r="K56" s="60"/>
      <c r="L56" s="60"/>
      <c r="M56" s="60"/>
      <c r="N56" s="60"/>
      <c r="O56" s="60"/>
      <c r="P56" s="60"/>
      <c r="Q56" s="60"/>
      <c r="R56" s="113"/>
    </row>
    <row r="57" spans="1:18" x14ac:dyDescent="0.2">
      <c r="A57" s="60"/>
      <c r="B57" s="60"/>
      <c r="C57" s="60"/>
      <c r="D57" s="60"/>
      <c r="E57" s="60"/>
      <c r="F57" s="60"/>
      <c r="G57" s="60"/>
      <c r="H57" s="60"/>
      <c r="I57" s="60"/>
      <c r="J57" s="60"/>
      <c r="K57" s="60"/>
      <c r="L57" s="60"/>
      <c r="M57" s="60"/>
      <c r="N57" s="60"/>
      <c r="O57" s="60"/>
      <c r="P57" s="60"/>
      <c r="Q57" s="60"/>
      <c r="R57" s="113"/>
    </row>
    <row r="58" spans="1:18" x14ac:dyDescent="0.2">
      <c r="A58" s="60"/>
      <c r="B58" s="60"/>
      <c r="C58" s="60"/>
      <c r="D58" s="60"/>
      <c r="E58" s="60"/>
      <c r="F58" s="60"/>
      <c r="G58" s="60"/>
      <c r="H58" s="60"/>
      <c r="I58" s="60"/>
      <c r="J58" s="60"/>
      <c r="K58" s="60"/>
      <c r="L58" s="60"/>
      <c r="M58" s="60"/>
      <c r="N58" s="60"/>
      <c r="O58" s="60"/>
      <c r="P58" s="60"/>
      <c r="Q58" s="60"/>
      <c r="R58" s="113"/>
    </row>
    <row r="59" spans="1:18" x14ac:dyDescent="0.2">
      <c r="A59" s="60"/>
      <c r="B59" s="60"/>
      <c r="C59" s="60"/>
      <c r="D59" s="60"/>
      <c r="E59" s="60"/>
      <c r="F59" s="60"/>
      <c r="G59" s="60"/>
      <c r="H59" s="60"/>
      <c r="I59" s="60"/>
      <c r="J59" s="60"/>
      <c r="K59" s="60"/>
      <c r="L59" s="60"/>
      <c r="M59" s="60"/>
      <c r="N59" s="60"/>
      <c r="O59" s="60"/>
      <c r="P59" s="60"/>
      <c r="Q59" s="60"/>
      <c r="R59" s="113"/>
    </row>
    <row r="60" spans="1:18" x14ac:dyDescent="0.2">
      <c r="A60" s="60"/>
      <c r="B60" s="60"/>
      <c r="C60" s="60"/>
      <c r="D60" s="60"/>
      <c r="E60" s="60"/>
      <c r="F60" s="60"/>
      <c r="G60" s="60"/>
      <c r="H60" s="60"/>
      <c r="I60" s="60"/>
      <c r="J60" s="60"/>
      <c r="K60" s="60"/>
      <c r="L60" s="60"/>
      <c r="M60" s="60"/>
      <c r="N60" s="60"/>
      <c r="O60" s="60"/>
      <c r="P60" s="60"/>
      <c r="Q60" s="60"/>
      <c r="R60" s="113"/>
    </row>
    <row r="61" spans="1:18" x14ac:dyDescent="0.2">
      <c r="A61" s="60"/>
      <c r="B61" s="60"/>
      <c r="C61" s="60"/>
      <c r="D61" s="60"/>
      <c r="E61" s="60"/>
      <c r="F61" s="60"/>
      <c r="G61" s="60"/>
      <c r="H61" s="60"/>
      <c r="I61" s="60"/>
      <c r="J61" s="60"/>
      <c r="K61" s="60"/>
      <c r="L61" s="60"/>
      <c r="M61" s="60"/>
      <c r="N61" s="60"/>
      <c r="O61" s="60"/>
      <c r="P61" s="60"/>
      <c r="Q61" s="60"/>
      <c r="R61" s="113"/>
    </row>
    <row r="62" spans="1:18" x14ac:dyDescent="0.2">
      <c r="A62" s="60"/>
      <c r="B62" s="60"/>
      <c r="C62" s="60"/>
      <c r="D62" s="60"/>
      <c r="E62" s="60"/>
      <c r="F62" s="60"/>
      <c r="G62" s="60"/>
      <c r="H62" s="60"/>
      <c r="I62" s="60"/>
      <c r="J62" s="60"/>
      <c r="K62" s="60"/>
      <c r="L62" s="60"/>
      <c r="M62" s="60"/>
      <c r="N62" s="60"/>
      <c r="O62" s="60"/>
      <c r="P62" s="60"/>
      <c r="Q62" s="60"/>
      <c r="R62" s="113"/>
    </row>
    <row r="63" spans="1:18" x14ac:dyDescent="0.2">
      <c r="A63" s="60"/>
      <c r="B63" s="60"/>
      <c r="C63" s="60"/>
      <c r="D63" s="60"/>
      <c r="E63" s="60"/>
      <c r="F63" s="60"/>
      <c r="G63" s="60"/>
      <c r="H63" s="60"/>
      <c r="I63" s="60"/>
      <c r="J63" s="60"/>
      <c r="K63" s="60"/>
      <c r="L63" s="60"/>
      <c r="M63" s="60"/>
      <c r="N63" s="60"/>
      <c r="O63" s="60"/>
      <c r="P63" s="60"/>
      <c r="Q63" s="60"/>
      <c r="R63" s="113"/>
    </row>
    <row r="64" spans="1:18" x14ac:dyDescent="0.2">
      <c r="A64" s="60"/>
      <c r="B64" s="60"/>
      <c r="C64" s="60"/>
      <c r="D64" s="60"/>
      <c r="E64" s="60"/>
      <c r="F64" s="60"/>
      <c r="G64" s="60"/>
      <c r="H64" s="60"/>
      <c r="I64" s="60"/>
      <c r="J64" s="60"/>
      <c r="K64" s="60"/>
      <c r="L64" s="60"/>
      <c r="M64" s="60"/>
      <c r="N64" s="60"/>
      <c r="O64" s="60"/>
      <c r="P64" s="60"/>
      <c r="Q64" s="60"/>
      <c r="R64" s="113"/>
    </row>
    <row r="65" spans="1:18" x14ac:dyDescent="0.2">
      <c r="A65" s="60"/>
      <c r="B65" s="60"/>
      <c r="C65" s="60"/>
      <c r="D65" s="60"/>
      <c r="E65" s="60"/>
      <c r="F65" s="60"/>
      <c r="G65" s="60"/>
      <c r="H65" s="60"/>
      <c r="I65" s="60"/>
      <c r="J65" s="60"/>
      <c r="K65" s="60"/>
      <c r="L65" s="60"/>
      <c r="M65" s="60"/>
      <c r="N65" s="60"/>
      <c r="O65" s="60"/>
      <c r="P65" s="60"/>
      <c r="Q65" s="60"/>
      <c r="R65" s="113"/>
    </row>
    <row r="66" spans="1:18" x14ac:dyDescent="0.2">
      <c r="A66" s="60"/>
      <c r="B66" s="60"/>
      <c r="C66" s="60"/>
      <c r="D66" s="60"/>
      <c r="E66" s="60"/>
      <c r="F66" s="60"/>
      <c r="G66" s="60"/>
      <c r="H66" s="60"/>
      <c r="I66" s="60"/>
      <c r="J66" s="60"/>
      <c r="K66" s="60"/>
      <c r="L66" s="60"/>
      <c r="M66" s="60"/>
      <c r="N66" s="60"/>
      <c r="O66" s="60"/>
      <c r="P66" s="60"/>
      <c r="Q66" s="60"/>
      <c r="R66" s="113"/>
    </row>
    <row r="67" spans="1:18" x14ac:dyDescent="0.2">
      <c r="A67" s="60"/>
      <c r="B67" s="60"/>
      <c r="C67" s="60"/>
      <c r="D67" s="60"/>
      <c r="E67" s="60"/>
      <c r="F67" s="60"/>
      <c r="G67" s="60"/>
      <c r="H67" s="60"/>
      <c r="I67" s="60"/>
      <c r="J67" s="60"/>
      <c r="K67" s="60"/>
      <c r="L67" s="60"/>
      <c r="M67" s="60"/>
      <c r="N67" s="60"/>
      <c r="O67" s="60"/>
      <c r="P67" s="60"/>
      <c r="Q67" s="60"/>
      <c r="R67" s="113"/>
    </row>
    <row r="68" spans="1:18" x14ac:dyDescent="0.2">
      <c r="A68" s="60"/>
      <c r="B68" s="60"/>
      <c r="C68" s="60"/>
      <c r="D68" s="60"/>
      <c r="E68" s="60"/>
      <c r="F68" s="60"/>
      <c r="G68" s="60"/>
      <c r="H68" s="60"/>
      <c r="I68" s="60"/>
      <c r="J68" s="60"/>
      <c r="K68" s="60"/>
      <c r="L68" s="60"/>
      <c r="M68" s="60"/>
      <c r="N68" s="60"/>
      <c r="O68" s="60"/>
      <c r="P68" s="60"/>
      <c r="Q68" s="60"/>
      <c r="R68" s="113"/>
    </row>
    <row r="69" spans="1:18" x14ac:dyDescent="0.2">
      <c r="A69" s="60"/>
      <c r="B69" s="60"/>
      <c r="C69" s="60"/>
      <c r="D69" s="60"/>
      <c r="E69" s="60"/>
      <c r="F69" s="60"/>
      <c r="G69" s="60"/>
      <c r="H69" s="60"/>
      <c r="I69" s="60"/>
      <c r="J69" s="60"/>
      <c r="K69" s="60"/>
      <c r="L69" s="60"/>
      <c r="M69" s="60"/>
      <c r="N69" s="60"/>
      <c r="O69" s="60"/>
      <c r="P69" s="60"/>
      <c r="Q69" s="60"/>
      <c r="R69" s="113"/>
    </row>
    <row r="70" spans="1:18" x14ac:dyDescent="0.2">
      <c r="A70" s="60"/>
      <c r="B70" s="60"/>
      <c r="C70" s="60"/>
      <c r="D70" s="60"/>
      <c r="E70" s="60"/>
      <c r="F70" s="60"/>
      <c r="G70" s="60"/>
      <c r="H70" s="60"/>
      <c r="I70" s="60"/>
      <c r="J70" s="60"/>
      <c r="K70" s="60"/>
      <c r="L70" s="60"/>
      <c r="M70" s="60"/>
      <c r="N70" s="60"/>
      <c r="O70" s="60"/>
      <c r="P70" s="60"/>
      <c r="Q70" s="60"/>
      <c r="R70" s="113"/>
    </row>
    <row r="71" spans="1:18" x14ac:dyDescent="0.2">
      <c r="A71" s="60"/>
      <c r="B71" s="60"/>
      <c r="C71" s="60"/>
      <c r="D71" s="60"/>
      <c r="E71" s="60"/>
      <c r="F71" s="60"/>
      <c r="G71" s="60"/>
      <c r="H71" s="60"/>
      <c r="I71" s="60"/>
      <c r="J71" s="60"/>
      <c r="K71" s="60"/>
      <c r="L71" s="60"/>
      <c r="M71" s="60"/>
      <c r="N71" s="60"/>
      <c r="O71" s="60"/>
      <c r="P71" s="60"/>
      <c r="Q71" s="60"/>
      <c r="R71" s="113"/>
    </row>
    <row r="72" spans="1:18" x14ac:dyDescent="0.2">
      <c r="A72" s="60"/>
      <c r="B72" s="60"/>
      <c r="C72" s="60"/>
      <c r="D72" s="60"/>
      <c r="E72" s="60"/>
      <c r="F72" s="60"/>
      <c r="G72" s="60"/>
      <c r="H72" s="60"/>
      <c r="I72" s="60"/>
      <c r="J72" s="60"/>
      <c r="K72" s="60"/>
      <c r="L72" s="60"/>
      <c r="M72" s="60"/>
      <c r="N72" s="60"/>
      <c r="O72" s="60"/>
      <c r="P72" s="60"/>
      <c r="Q72" s="60"/>
      <c r="R72" s="113"/>
    </row>
    <row r="73" spans="1:18" x14ac:dyDescent="0.2">
      <c r="A73" s="60"/>
      <c r="B73" s="60"/>
      <c r="C73" s="60"/>
      <c r="D73" s="60"/>
      <c r="E73" s="60"/>
      <c r="F73" s="60"/>
      <c r="G73" s="60"/>
      <c r="H73" s="60"/>
      <c r="I73" s="60"/>
      <c r="J73" s="60"/>
      <c r="K73" s="60"/>
      <c r="L73" s="60"/>
      <c r="M73" s="60"/>
      <c r="N73" s="60"/>
      <c r="O73" s="60"/>
      <c r="P73" s="60"/>
      <c r="Q73" s="60"/>
      <c r="R73" s="113"/>
    </row>
    <row r="74" spans="1:18" x14ac:dyDescent="0.2">
      <c r="A74" s="60"/>
      <c r="B74" s="60"/>
      <c r="C74" s="60"/>
      <c r="D74" s="60"/>
      <c r="E74" s="60"/>
      <c r="F74" s="60"/>
      <c r="G74" s="60"/>
      <c r="H74" s="60"/>
      <c r="I74" s="60"/>
      <c r="J74" s="60"/>
      <c r="K74" s="60"/>
      <c r="L74" s="60"/>
      <c r="M74" s="60"/>
      <c r="N74" s="60"/>
      <c r="O74" s="60"/>
      <c r="P74" s="60"/>
      <c r="Q74" s="60"/>
      <c r="R74" s="113"/>
    </row>
    <row r="75" spans="1:18" x14ac:dyDescent="0.2">
      <c r="A75" s="60"/>
      <c r="B75" s="60"/>
      <c r="C75" s="60"/>
      <c r="D75" s="60"/>
      <c r="E75" s="60"/>
      <c r="F75" s="60"/>
      <c r="G75" s="60"/>
      <c r="H75" s="60"/>
      <c r="I75" s="60"/>
      <c r="J75" s="60"/>
      <c r="K75" s="60"/>
      <c r="L75" s="60"/>
      <c r="M75" s="60"/>
      <c r="N75" s="60"/>
      <c r="O75" s="60"/>
      <c r="P75" s="60"/>
      <c r="Q75" s="60"/>
      <c r="R75" s="113"/>
    </row>
    <row r="76" spans="1:18" x14ac:dyDescent="0.2">
      <c r="A76" s="60"/>
      <c r="B76" s="60"/>
      <c r="C76" s="60"/>
      <c r="D76" s="60"/>
      <c r="E76" s="60"/>
      <c r="F76" s="60"/>
      <c r="G76" s="60"/>
      <c r="H76" s="60"/>
      <c r="I76" s="60"/>
      <c r="J76" s="60"/>
      <c r="K76" s="60"/>
      <c r="L76" s="60"/>
      <c r="M76" s="60"/>
      <c r="N76" s="60"/>
      <c r="O76" s="60"/>
      <c r="P76" s="60"/>
      <c r="Q76" s="60"/>
      <c r="R76" s="113"/>
    </row>
    <row r="77" spans="1:18" x14ac:dyDescent="0.2">
      <c r="A77" s="60"/>
      <c r="B77" s="60"/>
      <c r="C77" s="60"/>
      <c r="D77" s="60"/>
      <c r="E77" s="60"/>
      <c r="F77" s="60"/>
      <c r="G77" s="60"/>
      <c r="H77" s="60"/>
      <c r="I77" s="60"/>
      <c r="J77" s="60"/>
      <c r="K77" s="60"/>
      <c r="L77" s="60"/>
      <c r="M77" s="60"/>
      <c r="N77" s="60"/>
      <c r="O77" s="60"/>
      <c r="P77" s="60"/>
      <c r="Q77" s="60"/>
      <c r="R77" s="113"/>
    </row>
    <row r="78" spans="1:18" x14ac:dyDescent="0.2">
      <c r="A78" s="60"/>
      <c r="B78" s="60"/>
      <c r="C78" s="60"/>
      <c r="D78" s="60"/>
      <c r="E78" s="60"/>
      <c r="F78" s="60"/>
      <c r="G78" s="60"/>
      <c r="H78" s="60"/>
      <c r="I78" s="60"/>
      <c r="J78" s="60"/>
      <c r="K78" s="60"/>
      <c r="L78" s="60"/>
      <c r="M78" s="60"/>
      <c r="N78" s="60"/>
      <c r="O78" s="60"/>
      <c r="P78" s="60"/>
      <c r="Q78" s="60"/>
      <c r="R78" s="113"/>
    </row>
    <row r="79" spans="1:18" x14ac:dyDescent="0.2">
      <c r="A79" s="60"/>
      <c r="B79" s="60"/>
      <c r="C79" s="60"/>
      <c r="D79" s="60"/>
      <c r="E79" s="60"/>
      <c r="F79" s="60"/>
      <c r="G79" s="60"/>
      <c r="H79" s="60"/>
      <c r="I79" s="60"/>
      <c r="J79" s="60"/>
      <c r="K79" s="60"/>
      <c r="L79" s="60"/>
      <c r="M79" s="60"/>
      <c r="N79" s="60"/>
      <c r="O79" s="60"/>
      <c r="P79" s="60"/>
      <c r="Q79" s="60"/>
      <c r="R79" s="113"/>
    </row>
    <row r="80" spans="1:18" x14ac:dyDescent="0.2">
      <c r="A80" s="60"/>
      <c r="B80" s="60"/>
      <c r="C80" s="60"/>
      <c r="D80" s="60"/>
      <c r="E80" s="60"/>
      <c r="F80" s="60"/>
      <c r="G80" s="60"/>
      <c r="H80" s="60"/>
      <c r="I80" s="60"/>
      <c r="J80" s="60"/>
      <c r="K80" s="60"/>
      <c r="L80" s="60"/>
      <c r="M80" s="60"/>
      <c r="N80" s="60"/>
      <c r="O80" s="60"/>
      <c r="P80" s="60"/>
      <c r="Q80" s="60"/>
      <c r="R80" s="113"/>
    </row>
    <row r="81" spans="1:18" x14ac:dyDescent="0.2">
      <c r="A81" s="60"/>
      <c r="B81" s="60"/>
      <c r="C81" s="60"/>
      <c r="D81" s="60"/>
      <c r="E81" s="60"/>
      <c r="F81" s="60"/>
      <c r="G81" s="60"/>
      <c r="H81" s="60"/>
      <c r="I81" s="60"/>
      <c r="J81" s="60"/>
      <c r="K81" s="60"/>
      <c r="L81" s="60"/>
      <c r="M81" s="60"/>
      <c r="N81" s="60"/>
      <c r="O81" s="60"/>
      <c r="P81" s="60"/>
      <c r="Q81" s="60"/>
      <c r="R81" s="113"/>
    </row>
    <row r="82" spans="1:18" x14ac:dyDescent="0.2">
      <c r="A82" s="60"/>
      <c r="B82" s="60"/>
      <c r="C82" s="60"/>
      <c r="D82" s="60"/>
      <c r="E82" s="60"/>
      <c r="F82" s="60"/>
      <c r="G82" s="60"/>
      <c r="H82" s="60"/>
      <c r="I82" s="60"/>
      <c r="J82" s="60"/>
      <c r="K82" s="60"/>
      <c r="L82" s="60"/>
      <c r="M82" s="60"/>
      <c r="N82" s="60"/>
      <c r="O82" s="60"/>
      <c r="P82" s="60"/>
      <c r="Q82" s="60"/>
      <c r="R82" s="113"/>
    </row>
    <row r="83" spans="1:18" x14ac:dyDescent="0.2">
      <c r="A83" s="60"/>
      <c r="B83" s="60"/>
      <c r="C83" s="60"/>
      <c r="D83" s="60"/>
      <c r="E83" s="60"/>
      <c r="F83" s="60"/>
      <c r="G83" s="60"/>
      <c r="H83" s="60"/>
      <c r="I83" s="60"/>
      <c r="J83" s="60"/>
      <c r="K83" s="60"/>
      <c r="L83" s="60"/>
      <c r="M83" s="60"/>
      <c r="N83" s="60"/>
      <c r="O83" s="60"/>
      <c r="P83" s="60"/>
      <c r="Q83" s="60"/>
      <c r="R83" s="113"/>
    </row>
    <row r="84" spans="1:18" x14ac:dyDescent="0.2">
      <c r="A84" s="60"/>
      <c r="B84" s="60"/>
      <c r="C84" s="60"/>
      <c r="D84" s="60"/>
      <c r="E84" s="60"/>
      <c r="F84" s="60"/>
      <c r="G84" s="60"/>
      <c r="H84" s="60"/>
      <c r="I84" s="60"/>
      <c r="J84" s="60"/>
      <c r="K84" s="60"/>
      <c r="L84" s="60"/>
      <c r="M84" s="60"/>
      <c r="N84" s="60"/>
      <c r="O84" s="60"/>
      <c r="P84" s="60"/>
      <c r="Q84" s="60"/>
      <c r="R84" s="113"/>
    </row>
    <row r="85" spans="1:18" x14ac:dyDescent="0.2">
      <c r="A85" s="60"/>
      <c r="B85" s="60"/>
      <c r="C85" s="60"/>
      <c r="D85" s="60"/>
      <c r="E85" s="60"/>
      <c r="F85" s="60"/>
      <c r="G85" s="60"/>
      <c r="H85" s="60"/>
      <c r="I85" s="60"/>
      <c r="J85" s="60"/>
      <c r="K85" s="60"/>
      <c r="L85" s="60"/>
      <c r="M85" s="60"/>
      <c r="N85" s="60"/>
      <c r="O85" s="60"/>
      <c r="P85" s="60"/>
      <c r="Q85" s="60"/>
      <c r="R85" s="113"/>
    </row>
    <row r="86" spans="1:18" x14ac:dyDescent="0.2">
      <c r="A86" s="60"/>
      <c r="B86" s="60"/>
      <c r="C86" s="60"/>
      <c r="D86" s="60"/>
      <c r="E86" s="60"/>
      <c r="F86" s="60"/>
      <c r="G86" s="60"/>
      <c r="H86" s="60"/>
      <c r="I86" s="60"/>
      <c r="J86" s="60"/>
      <c r="K86" s="60"/>
      <c r="L86" s="60"/>
      <c r="M86" s="60"/>
      <c r="N86" s="60"/>
      <c r="O86" s="60"/>
      <c r="P86" s="60"/>
      <c r="Q86" s="60"/>
      <c r="R86" s="113"/>
    </row>
    <row r="87" spans="1:18" x14ac:dyDescent="0.2">
      <c r="A87" s="60"/>
      <c r="B87" s="60"/>
      <c r="C87" s="60"/>
      <c r="D87" s="60"/>
      <c r="E87" s="60"/>
      <c r="F87" s="60"/>
      <c r="G87" s="60"/>
      <c r="H87" s="60"/>
      <c r="I87" s="60"/>
      <c r="J87" s="60"/>
      <c r="K87" s="60"/>
      <c r="L87" s="60"/>
      <c r="M87" s="60"/>
      <c r="N87" s="60"/>
      <c r="O87" s="60"/>
      <c r="P87" s="60"/>
      <c r="Q87" s="60"/>
      <c r="R87" s="113"/>
    </row>
    <row r="88" spans="1:18" x14ac:dyDescent="0.2">
      <c r="A88" s="60"/>
      <c r="B88" s="60"/>
      <c r="C88" s="60"/>
      <c r="D88" s="60"/>
      <c r="E88" s="60"/>
      <c r="F88" s="60"/>
      <c r="G88" s="60"/>
      <c r="H88" s="60"/>
      <c r="I88" s="60"/>
      <c r="J88" s="60"/>
      <c r="K88" s="60"/>
      <c r="L88" s="60"/>
      <c r="M88" s="60"/>
      <c r="N88" s="60"/>
      <c r="O88" s="60"/>
      <c r="P88" s="60"/>
      <c r="Q88" s="60"/>
      <c r="R88" s="113"/>
    </row>
    <row r="89" spans="1:18" x14ac:dyDescent="0.2">
      <c r="A89" s="60"/>
      <c r="B89" s="60"/>
      <c r="C89" s="60"/>
      <c r="D89" s="60"/>
      <c r="E89" s="60"/>
      <c r="F89" s="60"/>
      <c r="G89" s="60"/>
      <c r="H89" s="60"/>
      <c r="I89" s="60"/>
      <c r="J89" s="60"/>
      <c r="K89" s="60"/>
      <c r="L89" s="60"/>
      <c r="M89" s="60"/>
      <c r="N89" s="60"/>
      <c r="O89" s="60"/>
      <c r="P89" s="60"/>
      <c r="Q89" s="60"/>
      <c r="R89" s="113"/>
    </row>
    <row r="90" spans="1:18" x14ac:dyDescent="0.2">
      <c r="A90" s="60"/>
      <c r="B90" s="60"/>
      <c r="C90" s="60"/>
      <c r="D90" s="60"/>
      <c r="E90" s="60"/>
      <c r="F90" s="60"/>
      <c r="G90" s="60"/>
      <c r="H90" s="60"/>
      <c r="I90" s="60"/>
      <c r="J90" s="60"/>
      <c r="K90" s="60"/>
      <c r="L90" s="60"/>
      <c r="M90" s="60"/>
      <c r="N90" s="60"/>
      <c r="O90" s="60"/>
      <c r="P90" s="60"/>
      <c r="Q90" s="60"/>
      <c r="R90" s="113"/>
    </row>
    <row r="91" spans="1:18" x14ac:dyDescent="0.2">
      <c r="A91" s="60"/>
      <c r="B91" s="60"/>
      <c r="C91" s="60"/>
      <c r="D91" s="60"/>
      <c r="E91" s="60"/>
      <c r="F91" s="60"/>
      <c r="G91" s="60"/>
      <c r="H91" s="60"/>
      <c r="I91" s="60"/>
      <c r="J91" s="60"/>
      <c r="K91" s="60"/>
      <c r="L91" s="60"/>
      <c r="M91" s="60"/>
      <c r="N91" s="60"/>
      <c r="O91" s="60"/>
      <c r="P91" s="60"/>
      <c r="Q91" s="60"/>
      <c r="R91" s="113"/>
    </row>
    <row r="92" spans="1:18" x14ac:dyDescent="0.2">
      <c r="A92" s="60"/>
      <c r="B92" s="60"/>
      <c r="C92" s="60"/>
      <c r="D92" s="60"/>
      <c r="E92" s="60"/>
      <c r="F92" s="60"/>
      <c r="G92" s="60"/>
      <c r="H92" s="60"/>
      <c r="I92" s="60"/>
      <c r="J92" s="60"/>
      <c r="K92" s="60"/>
      <c r="L92" s="60"/>
      <c r="M92" s="60"/>
      <c r="N92" s="60"/>
      <c r="O92" s="60"/>
      <c r="P92" s="60"/>
      <c r="Q92" s="60"/>
      <c r="R92" s="113"/>
    </row>
    <row r="93" spans="1:18" x14ac:dyDescent="0.2">
      <c r="A93" s="60"/>
      <c r="B93" s="60"/>
      <c r="C93" s="60"/>
      <c r="D93" s="60"/>
      <c r="E93" s="60"/>
      <c r="F93" s="60"/>
      <c r="G93" s="60"/>
      <c r="H93" s="60"/>
      <c r="I93" s="60"/>
      <c r="J93" s="60"/>
      <c r="K93" s="60"/>
      <c r="L93" s="60"/>
      <c r="M93" s="60"/>
      <c r="N93" s="60"/>
      <c r="O93" s="60"/>
      <c r="P93" s="60"/>
      <c r="Q93" s="60"/>
      <c r="R93" s="113"/>
    </row>
    <row r="94" spans="1:18" x14ac:dyDescent="0.2">
      <c r="A94" s="60"/>
      <c r="B94" s="60"/>
      <c r="C94" s="60"/>
      <c r="D94" s="60"/>
      <c r="E94" s="60"/>
      <c r="F94" s="60"/>
      <c r="G94" s="60"/>
      <c r="H94" s="60"/>
      <c r="I94" s="60"/>
      <c r="J94" s="60"/>
      <c r="K94" s="60"/>
      <c r="L94" s="60"/>
      <c r="M94" s="60"/>
      <c r="N94" s="60"/>
      <c r="O94" s="60"/>
      <c r="P94" s="60"/>
      <c r="Q94" s="60"/>
      <c r="R94" s="113"/>
    </row>
    <row r="95" spans="1:18" x14ac:dyDescent="0.2">
      <c r="A95" s="60"/>
      <c r="B95" s="60"/>
      <c r="C95" s="60"/>
      <c r="D95" s="60"/>
      <c r="E95" s="60"/>
      <c r="F95" s="60"/>
      <c r="G95" s="60"/>
      <c r="H95" s="60"/>
      <c r="I95" s="60"/>
      <c r="J95" s="60"/>
      <c r="K95" s="60"/>
      <c r="L95" s="60"/>
      <c r="M95" s="60"/>
      <c r="N95" s="60"/>
      <c r="O95" s="60"/>
      <c r="P95" s="60"/>
      <c r="Q95" s="60"/>
      <c r="R95" s="113"/>
    </row>
    <row r="96" spans="1:18" x14ac:dyDescent="0.2">
      <c r="A96" s="60"/>
      <c r="B96" s="60"/>
      <c r="C96" s="60"/>
      <c r="D96" s="60"/>
      <c r="E96" s="60"/>
      <c r="F96" s="60"/>
      <c r="G96" s="60"/>
      <c r="H96" s="60"/>
      <c r="I96" s="60"/>
      <c r="J96" s="60"/>
      <c r="K96" s="60"/>
      <c r="L96" s="60"/>
      <c r="M96" s="60"/>
      <c r="N96" s="60"/>
      <c r="O96" s="60"/>
      <c r="P96" s="60"/>
      <c r="Q96" s="60"/>
      <c r="R96" s="113"/>
    </row>
    <row r="97" spans="1:18" x14ac:dyDescent="0.2">
      <c r="A97" s="60"/>
      <c r="B97" s="60"/>
      <c r="C97" s="60"/>
      <c r="D97" s="60"/>
      <c r="E97" s="60"/>
      <c r="F97" s="60"/>
      <c r="G97" s="60"/>
      <c r="H97" s="60"/>
      <c r="I97" s="60"/>
      <c r="J97" s="60"/>
      <c r="K97" s="60"/>
      <c r="L97" s="60"/>
      <c r="M97" s="60"/>
      <c r="N97" s="60"/>
      <c r="O97" s="60"/>
      <c r="P97" s="60"/>
      <c r="Q97" s="60"/>
      <c r="R97" s="113"/>
    </row>
    <row r="98" spans="1:18" x14ac:dyDescent="0.2">
      <c r="A98" s="60"/>
      <c r="B98" s="60"/>
      <c r="C98" s="60"/>
      <c r="D98" s="60"/>
      <c r="E98" s="60"/>
      <c r="F98" s="60"/>
      <c r="G98" s="60"/>
      <c r="H98" s="60"/>
      <c r="I98" s="60"/>
      <c r="J98" s="60"/>
      <c r="K98" s="60"/>
      <c r="L98" s="60"/>
      <c r="M98" s="60"/>
      <c r="N98" s="60"/>
      <c r="O98" s="60"/>
      <c r="P98" s="60"/>
      <c r="Q98" s="60"/>
      <c r="R98" s="113"/>
    </row>
    <row r="99" spans="1:18" x14ac:dyDescent="0.2">
      <c r="A99" s="60"/>
      <c r="B99" s="60"/>
      <c r="C99" s="60"/>
      <c r="D99" s="60"/>
      <c r="E99" s="60"/>
      <c r="F99" s="60"/>
      <c r="G99" s="60"/>
      <c r="H99" s="60"/>
      <c r="I99" s="60"/>
      <c r="J99" s="60"/>
      <c r="K99" s="60"/>
      <c r="L99" s="60"/>
      <c r="M99" s="60"/>
      <c r="N99" s="60"/>
      <c r="O99" s="60"/>
      <c r="P99" s="60"/>
      <c r="Q99" s="60"/>
      <c r="R99" s="113"/>
    </row>
    <row r="100" spans="1:18" x14ac:dyDescent="0.2">
      <c r="A100" s="60"/>
      <c r="B100" s="60"/>
      <c r="C100" s="60"/>
      <c r="D100" s="60"/>
      <c r="E100" s="60"/>
      <c r="F100" s="60"/>
      <c r="G100" s="60"/>
      <c r="H100" s="60"/>
      <c r="I100" s="60"/>
      <c r="J100" s="60"/>
      <c r="K100" s="60"/>
      <c r="L100" s="60"/>
      <c r="M100" s="60"/>
      <c r="N100" s="60"/>
      <c r="O100" s="60"/>
      <c r="P100" s="60"/>
      <c r="Q100" s="60"/>
      <c r="R100" s="113"/>
    </row>
    <row r="101" spans="1:18" x14ac:dyDescent="0.2">
      <c r="A101" s="60"/>
      <c r="B101" s="60"/>
      <c r="C101" s="60"/>
      <c r="D101" s="60"/>
      <c r="E101" s="60"/>
      <c r="F101" s="60"/>
      <c r="G101" s="60"/>
      <c r="H101" s="60"/>
      <c r="I101" s="60"/>
      <c r="J101" s="60"/>
      <c r="K101" s="60"/>
      <c r="L101" s="60"/>
      <c r="M101" s="60"/>
      <c r="N101" s="60"/>
      <c r="O101" s="60"/>
      <c r="P101" s="60"/>
      <c r="Q101" s="60"/>
      <c r="R101" s="113"/>
    </row>
    <row r="102" spans="1:18" x14ac:dyDescent="0.2">
      <c r="A102" s="60"/>
      <c r="B102" s="60"/>
      <c r="C102" s="60"/>
      <c r="D102" s="60"/>
      <c r="E102" s="60"/>
      <c r="F102" s="60"/>
      <c r="G102" s="60"/>
      <c r="H102" s="60"/>
      <c r="I102" s="60"/>
      <c r="J102" s="60"/>
      <c r="K102" s="60"/>
      <c r="L102" s="60"/>
      <c r="M102" s="60"/>
      <c r="N102" s="60"/>
      <c r="O102" s="60"/>
      <c r="P102" s="60"/>
      <c r="Q102" s="60"/>
      <c r="R102" s="113"/>
    </row>
    <row r="103" spans="1:18" x14ac:dyDescent="0.2">
      <c r="A103" s="60"/>
      <c r="B103" s="60"/>
      <c r="C103" s="60"/>
      <c r="D103" s="60"/>
      <c r="E103" s="60"/>
      <c r="F103" s="60"/>
      <c r="G103" s="60"/>
      <c r="H103" s="60"/>
      <c r="I103" s="60"/>
      <c r="J103" s="60"/>
      <c r="K103" s="60"/>
      <c r="L103" s="60"/>
      <c r="M103" s="60"/>
      <c r="N103" s="60"/>
      <c r="O103" s="60"/>
      <c r="P103" s="60"/>
      <c r="Q103" s="60"/>
      <c r="R103" s="113"/>
    </row>
    <row r="104" spans="1:18" x14ac:dyDescent="0.2">
      <c r="A104" s="60"/>
      <c r="B104" s="60"/>
      <c r="C104" s="60"/>
      <c r="D104" s="60"/>
      <c r="E104" s="60"/>
      <c r="F104" s="60"/>
      <c r="G104" s="60"/>
      <c r="H104" s="60"/>
      <c r="I104" s="60"/>
      <c r="J104" s="60"/>
      <c r="K104" s="60"/>
      <c r="L104" s="60"/>
      <c r="M104" s="60"/>
      <c r="N104" s="60"/>
      <c r="O104" s="60"/>
      <c r="P104" s="60"/>
      <c r="Q104" s="60"/>
      <c r="R104" s="113"/>
    </row>
    <row r="105" spans="1:18" x14ac:dyDescent="0.2">
      <c r="A105" s="60"/>
      <c r="B105" s="60"/>
      <c r="C105" s="60"/>
      <c r="D105" s="60"/>
      <c r="E105" s="60"/>
      <c r="F105" s="60"/>
      <c r="G105" s="60"/>
      <c r="H105" s="60"/>
      <c r="I105" s="60"/>
      <c r="J105" s="60"/>
      <c r="K105" s="60"/>
      <c r="L105" s="60"/>
      <c r="M105" s="60"/>
      <c r="N105" s="60"/>
      <c r="O105" s="60"/>
      <c r="P105" s="60"/>
      <c r="Q105" s="60"/>
      <c r="R105" s="113"/>
    </row>
    <row r="106" spans="1:18" x14ac:dyDescent="0.2">
      <c r="A106" s="60"/>
      <c r="B106" s="60"/>
      <c r="C106" s="60"/>
      <c r="D106" s="60"/>
      <c r="E106" s="60"/>
      <c r="F106" s="60"/>
      <c r="G106" s="60"/>
      <c r="H106" s="60"/>
      <c r="I106" s="60"/>
      <c r="J106" s="60"/>
      <c r="K106" s="60"/>
      <c r="L106" s="60"/>
      <c r="M106" s="60"/>
      <c r="N106" s="60"/>
      <c r="O106" s="60"/>
      <c r="P106" s="60"/>
      <c r="Q106" s="60"/>
      <c r="R106" s="113"/>
    </row>
    <row r="107" spans="1:18" x14ac:dyDescent="0.2">
      <c r="A107" s="60"/>
      <c r="B107" s="60"/>
      <c r="C107" s="60"/>
      <c r="D107" s="60"/>
      <c r="E107" s="60"/>
      <c r="F107" s="60"/>
      <c r="G107" s="60"/>
      <c r="H107" s="60"/>
      <c r="I107" s="60"/>
      <c r="J107" s="60"/>
      <c r="K107" s="60"/>
      <c r="L107" s="60"/>
      <c r="M107" s="60"/>
      <c r="N107" s="60"/>
      <c r="O107" s="60"/>
      <c r="P107" s="60"/>
      <c r="Q107" s="60"/>
      <c r="R107" s="113"/>
    </row>
    <row r="108" spans="1:18" x14ac:dyDescent="0.2">
      <c r="A108" s="60"/>
      <c r="B108" s="60"/>
      <c r="C108" s="60"/>
      <c r="D108" s="60"/>
      <c r="E108" s="60"/>
      <c r="F108" s="60"/>
      <c r="G108" s="60"/>
      <c r="H108" s="60"/>
      <c r="I108" s="60"/>
      <c r="J108" s="60"/>
      <c r="K108" s="60"/>
      <c r="L108" s="60"/>
      <c r="M108" s="60"/>
      <c r="N108" s="60"/>
      <c r="O108" s="60"/>
      <c r="P108" s="60"/>
      <c r="Q108" s="60"/>
      <c r="R108" s="113"/>
    </row>
    <row r="109" spans="1:18" x14ac:dyDescent="0.2">
      <c r="A109" s="60"/>
      <c r="B109" s="60"/>
      <c r="C109" s="60"/>
      <c r="D109" s="60"/>
      <c r="E109" s="60"/>
      <c r="F109" s="60"/>
      <c r="G109" s="60"/>
      <c r="H109" s="60"/>
      <c r="I109" s="60"/>
      <c r="J109" s="60"/>
      <c r="K109" s="60"/>
      <c r="L109" s="60"/>
      <c r="M109" s="60"/>
      <c r="N109" s="60"/>
      <c r="O109" s="60"/>
      <c r="P109" s="60"/>
      <c r="Q109" s="60"/>
      <c r="R109" s="113"/>
    </row>
    <row r="110" spans="1:18" x14ac:dyDescent="0.2">
      <c r="A110" s="60"/>
      <c r="B110" s="60"/>
      <c r="C110" s="60"/>
      <c r="D110" s="60"/>
      <c r="E110" s="60"/>
      <c r="F110" s="60"/>
      <c r="G110" s="60"/>
      <c r="H110" s="60"/>
      <c r="I110" s="60"/>
      <c r="J110" s="60"/>
      <c r="K110" s="60"/>
      <c r="L110" s="60"/>
      <c r="M110" s="60"/>
      <c r="N110" s="60"/>
      <c r="O110" s="60"/>
      <c r="P110" s="60"/>
      <c r="Q110" s="60"/>
      <c r="R110" s="113"/>
    </row>
    <row r="111" spans="1:18" x14ac:dyDescent="0.2">
      <c r="A111" s="60"/>
      <c r="B111" s="60"/>
      <c r="C111" s="60"/>
      <c r="D111" s="60"/>
      <c r="E111" s="60"/>
      <c r="F111" s="60"/>
      <c r="G111" s="60"/>
      <c r="H111" s="60"/>
      <c r="I111" s="60"/>
      <c r="J111" s="60"/>
      <c r="K111" s="60"/>
      <c r="L111" s="60"/>
      <c r="M111" s="60"/>
      <c r="N111" s="60"/>
      <c r="O111" s="60"/>
      <c r="P111" s="60"/>
      <c r="Q111" s="60"/>
      <c r="R111" s="113"/>
    </row>
  </sheetData>
  <sheetProtection sheet="1" objects="1" scenarios="1"/>
  <mergeCells count="26">
    <mergeCell ref="B6:P6"/>
    <mergeCell ref="K51:M52"/>
    <mergeCell ref="N51:P52"/>
    <mergeCell ref="H33:J35"/>
    <mergeCell ref="H27:J27"/>
    <mergeCell ref="N43:O43"/>
    <mergeCell ref="N45:O45"/>
    <mergeCell ref="C51:D52"/>
    <mergeCell ref="E51:F52"/>
    <mergeCell ref="D49:E49"/>
    <mergeCell ref="L49:N49"/>
    <mergeCell ref="E29:F29"/>
    <mergeCell ref="E30:F30"/>
    <mergeCell ref="E31:F31"/>
    <mergeCell ref="E32:F32"/>
    <mergeCell ref="C29:D29"/>
    <mergeCell ref="C54:D54"/>
    <mergeCell ref="C55:D55"/>
    <mergeCell ref="E53:F53"/>
    <mergeCell ref="E54:F54"/>
    <mergeCell ref="E55:F55"/>
    <mergeCell ref="C30:D30"/>
    <mergeCell ref="C31:D31"/>
    <mergeCell ref="C32:D32"/>
    <mergeCell ref="L33:O35"/>
    <mergeCell ref="C53:D53"/>
  </mergeCells>
  <phoneticPr fontId="5" type="noConversion"/>
  <conditionalFormatting sqref="L29">
    <cfRule type="cellIs" dxfId="2" priority="3" operator="lessThan">
      <formula>0</formula>
    </cfRule>
  </conditionalFormatting>
  <conditionalFormatting sqref="L30:L32">
    <cfRule type="cellIs" dxfId="1" priority="2" operator="lessThan">
      <formula>0</formula>
    </cfRule>
  </conditionalFormatting>
  <conditionalFormatting sqref="H29:H32">
    <cfRule type="cellIs" dxfId="0" priority="1" operator="lessThan">
      <formula>0</formula>
    </cfRule>
  </conditionalFormatting>
  <dataValidations count="1">
    <dataValidation type="decimal" allowBlank="1" showInputMessage="1" showErrorMessage="1" errorTitle="Ungültige Eingabe" error="Nur Zahlen zwischen 0 und 100%" sqref="M29:N32 I29:J32" xr:uid="{00000000-0002-0000-0000-000000000000}">
      <formula1>0</formula1>
      <formula2>1</formula2>
    </dataValidation>
  </dataValidations>
  <printOptions horizontalCentered="1"/>
  <pageMargins left="0.70866141732283472" right="0.70866141732283472" top="0.78740157480314965" bottom="0.78740157480314965" header="0.31496062992125984" footer="0.31496062992125984"/>
  <pageSetup paperSize="9" scale="41" orientation="portrait" r:id="rId1"/>
  <headerFooter>
    <oddHeader>&amp;C&amp;F</oddHeader>
    <oddFooter>&amp;C&amp;D&amp;" ,Standard" &amp;T</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Dati!$B$5:$B$13</xm:f>
          </x14:formula1>
          <xm:sqref>L49 D49 C29:C32</xm:sqref>
        </x14:dataValidation>
        <x14:dataValidation type="list" allowBlank="1" showInputMessage="1" showErrorMessage="1" xr:uid="{00000000-0002-0000-0000-000002000000}">
          <x14:formula1>
            <xm:f>Dati!$B$17:$B$21</xm:f>
          </x14:formula1>
          <xm:sqref>E29:F32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778"/>
  <sheetViews>
    <sheetView topLeftCell="A10" workbookViewId="0">
      <selection activeCell="B22" sqref="B22"/>
    </sheetView>
  </sheetViews>
  <sheetFormatPr baseColWidth="10" defaultColWidth="11" defaultRowHeight="16" x14ac:dyDescent="0.2"/>
  <cols>
    <col min="1" max="1" width="1.1640625" customWidth="1"/>
    <col min="2" max="2" width="39.1640625" customWidth="1"/>
    <col min="3" max="3" width="24" customWidth="1"/>
    <col min="4" max="4" width="24.33203125" customWidth="1"/>
    <col min="5" max="5" width="20.33203125" bestFit="1" customWidth="1"/>
    <col min="6" max="8" width="20.33203125" customWidth="1"/>
    <col min="9" max="9" width="12.83203125" customWidth="1"/>
    <col min="10" max="10" width="17.1640625" customWidth="1"/>
    <col min="11" max="13" width="15.33203125" customWidth="1"/>
  </cols>
  <sheetData>
    <row r="1" spans="2:11" ht="21" x14ac:dyDescent="0.25">
      <c r="B1" s="2" t="s">
        <v>73</v>
      </c>
      <c r="C1" s="1"/>
    </row>
    <row r="2" spans="2:11" ht="17" thickBot="1" x14ac:dyDescent="0.25"/>
    <row r="3" spans="2:11" x14ac:dyDescent="0.2">
      <c r="B3" s="9" t="s">
        <v>72</v>
      </c>
      <c r="C3" s="11"/>
      <c r="D3" s="6"/>
      <c r="F3" s="59"/>
      <c r="G3" s="5"/>
      <c r="H3" s="5"/>
      <c r="I3" s="5"/>
      <c r="J3" s="5"/>
      <c r="K3" s="5"/>
    </row>
    <row r="4" spans="2:11" x14ac:dyDescent="0.2">
      <c r="B4" s="18" t="s">
        <v>62</v>
      </c>
      <c r="C4" s="19" t="s">
        <v>60</v>
      </c>
      <c r="D4" s="20" t="s">
        <v>61</v>
      </c>
      <c r="F4" s="5"/>
      <c r="G4" s="5"/>
      <c r="H4" s="5"/>
      <c r="I4" s="5"/>
      <c r="J4" s="5"/>
      <c r="K4" s="5"/>
    </row>
    <row r="5" spans="2:11" x14ac:dyDescent="0.2">
      <c r="B5" s="13" t="s">
        <v>63</v>
      </c>
      <c r="C5" s="43">
        <v>0</v>
      </c>
      <c r="D5" s="44">
        <v>0</v>
      </c>
      <c r="F5" s="5"/>
      <c r="G5" s="53"/>
      <c r="H5" s="5"/>
      <c r="I5" s="5"/>
      <c r="J5" s="5"/>
      <c r="K5" s="5"/>
    </row>
    <row r="6" spans="2:11" x14ac:dyDescent="0.2">
      <c r="B6" s="13" t="s">
        <v>64</v>
      </c>
      <c r="C6" s="43">
        <v>0.25</v>
      </c>
      <c r="D6" s="44">
        <v>0.25</v>
      </c>
      <c r="F6" s="5"/>
      <c r="G6" s="53"/>
      <c r="H6" s="5"/>
      <c r="I6" s="5"/>
      <c r="J6" s="5"/>
      <c r="K6" s="5"/>
    </row>
    <row r="7" spans="2:11" x14ac:dyDescent="0.2">
      <c r="B7" s="13" t="s">
        <v>65</v>
      </c>
      <c r="C7" s="43">
        <v>0.75</v>
      </c>
      <c r="D7" s="44">
        <v>0.75</v>
      </c>
      <c r="F7" s="5"/>
      <c r="G7" s="53"/>
      <c r="H7" s="5"/>
      <c r="I7" s="5"/>
      <c r="J7" s="5"/>
      <c r="K7" s="5"/>
    </row>
    <row r="8" spans="2:11" x14ac:dyDescent="0.2">
      <c r="B8" s="13" t="s">
        <v>67</v>
      </c>
      <c r="C8" s="43">
        <v>0.8</v>
      </c>
      <c r="D8" s="44">
        <v>0.8</v>
      </c>
      <c r="F8" s="5"/>
      <c r="G8" s="5"/>
      <c r="H8" s="5"/>
      <c r="I8" s="5"/>
      <c r="J8" s="5"/>
      <c r="K8" s="5"/>
    </row>
    <row r="9" spans="2:11" x14ac:dyDescent="0.2">
      <c r="B9" s="13" t="s">
        <v>66</v>
      </c>
      <c r="C9" s="43">
        <v>0.05</v>
      </c>
      <c r="D9" s="44">
        <v>0.8</v>
      </c>
      <c r="F9" s="5"/>
      <c r="G9" s="5"/>
      <c r="H9" s="5"/>
      <c r="I9" s="5"/>
      <c r="J9" s="5"/>
      <c r="K9" s="5"/>
    </row>
    <row r="10" spans="2:11" x14ac:dyDescent="0.2">
      <c r="B10" s="13" t="s">
        <v>68</v>
      </c>
      <c r="C10" s="43">
        <v>0.8</v>
      </c>
      <c r="D10" s="44">
        <v>0.95</v>
      </c>
    </row>
    <row r="11" spans="2:11" x14ac:dyDescent="0.2">
      <c r="B11" s="13" t="s">
        <v>69</v>
      </c>
      <c r="C11" s="43">
        <v>0.05</v>
      </c>
      <c r="D11" s="44">
        <v>0.95</v>
      </c>
    </row>
    <row r="12" spans="2:11" x14ac:dyDescent="0.2">
      <c r="B12" s="13" t="s">
        <v>70</v>
      </c>
      <c r="C12" s="43">
        <v>0.8</v>
      </c>
      <c r="D12" s="44">
        <v>0.99</v>
      </c>
      <c r="G12" s="52"/>
    </row>
    <row r="13" spans="2:11" ht="17" thickBot="1" x14ac:dyDescent="0.25">
      <c r="B13" s="14" t="s">
        <v>71</v>
      </c>
      <c r="C13" s="45">
        <v>0.05</v>
      </c>
      <c r="D13" s="46">
        <v>0.99</v>
      </c>
    </row>
    <row r="14" spans="2:11" ht="17" thickBot="1" x14ac:dyDescent="0.25"/>
    <row r="15" spans="2:11" x14ac:dyDescent="0.2">
      <c r="B15" s="9" t="s">
        <v>74</v>
      </c>
      <c r="C15" s="15"/>
      <c r="D15" s="15"/>
      <c r="E15" s="6"/>
      <c r="F15" s="10" t="s">
        <v>79</v>
      </c>
    </row>
    <row r="16" spans="2:11" x14ac:dyDescent="0.2">
      <c r="B16" s="18" t="s">
        <v>75</v>
      </c>
      <c r="C16" s="19" t="s">
        <v>77</v>
      </c>
      <c r="D16" s="19" t="s">
        <v>76</v>
      </c>
      <c r="E16" s="20" t="s">
        <v>78</v>
      </c>
      <c r="F16" s="10" t="s">
        <v>80</v>
      </c>
    </row>
    <row r="17" spans="2:14" x14ac:dyDescent="0.2">
      <c r="B17" s="13" t="s">
        <v>129</v>
      </c>
      <c r="C17" s="21">
        <v>1.09E-8</v>
      </c>
      <c r="D17" s="21">
        <v>1.06E-7</v>
      </c>
      <c r="E17" s="22">
        <v>1.06E-6</v>
      </c>
    </row>
    <row r="18" spans="2:14" x14ac:dyDescent="0.2">
      <c r="B18" s="16" t="s">
        <v>130</v>
      </c>
      <c r="C18" s="21">
        <v>1.1400000000000001E-6</v>
      </c>
      <c r="D18" s="21">
        <v>1.11E-5</v>
      </c>
      <c r="E18" s="22">
        <v>1.111E-4</v>
      </c>
    </row>
    <row r="19" spans="2:14" x14ac:dyDescent="0.2">
      <c r="B19" s="16" t="s">
        <v>131</v>
      </c>
      <c r="C19" s="5">
        <v>1.9580999999999999E-3</v>
      </c>
      <c r="D19" s="5">
        <v>1.9122E-2</v>
      </c>
      <c r="E19" s="7">
        <v>0.19121959999999999</v>
      </c>
    </row>
    <row r="20" spans="2:14" x14ac:dyDescent="0.2">
      <c r="B20" s="16" t="s">
        <v>132</v>
      </c>
      <c r="C20" s="5">
        <v>7.9597899999999999E-2</v>
      </c>
      <c r="D20" s="5">
        <v>0.77732290000000004</v>
      </c>
      <c r="E20" s="7">
        <v>7.7732289999999997</v>
      </c>
    </row>
    <row r="21" spans="2:14" ht="17" thickBot="1" x14ac:dyDescent="0.25">
      <c r="B21" s="17" t="s">
        <v>133</v>
      </c>
      <c r="C21" s="12">
        <v>0.63123269999999998</v>
      </c>
      <c r="D21" s="12">
        <v>6.1643819999999998</v>
      </c>
      <c r="E21" s="8">
        <v>61.643819999999998</v>
      </c>
    </row>
    <row r="22" spans="2:14" ht="17" thickBot="1" x14ac:dyDescent="0.25"/>
    <row r="23" spans="2:14" ht="68" x14ac:dyDescent="0.2">
      <c r="B23" s="9" t="s">
        <v>88</v>
      </c>
      <c r="C23" s="159" t="s">
        <v>87</v>
      </c>
      <c r="D23" s="6"/>
      <c r="E23" s="161" t="s">
        <v>82</v>
      </c>
      <c r="F23" s="122" t="s">
        <v>81</v>
      </c>
    </row>
    <row r="24" spans="2:14" x14ac:dyDescent="0.2">
      <c r="B24" s="18" t="s">
        <v>89</v>
      </c>
      <c r="C24" s="160"/>
      <c r="D24" s="20" t="s">
        <v>83</v>
      </c>
      <c r="E24" s="162"/>
    </row>
    <row r="25" spans="2:14" x14ac:dyDescent="0.2">
      <c r="B25" s="123" t="s">
        <v>57</v>
      </c>
      <c r="C25" s="5">
        <v>7500</v>
      </c>
      <c r="D25" s="7" t="s">
        <v>84</v>
      </c>
      <c r="E25" s="3">
        <f>C25/100^3</f>
        <v>7.4999999999999997E-3</v>
      </c>
    </row>
    <row r="26" spans="2:14" x14ac:dyDescent="0.2">
      <c r="B26" s="123" t="s">
        <v>90</v>
      </c>
      <c r="C26" s="5">
        <v>15000</v>
      </c>
      <c r="D26" s="7" t="s">
        <v>85</v>
      </c>
      <c r="E26" s="3">
        <f>C26/100^3</f>
        <v>1.4999999999999999E-2</v>
      </c>
    </row>
    <row r="27" spans="2:14" ht="17" thickBot="1" x14ac:dyDescent="0.25">
      <c r="B27" s="124" t="s">
        <v>91</v>
      </c>
      <c r="C27" s="12">
        <v>45000</v>
      </c>
      <c r="D27" s="8" t="s">
        <v>86</v>
      </c>
      <c r="E27" s="4">
        <f>C27/100^3</f>
        <v>4.4999999999999998E-2</v>
      </c>
    </row>
    <row r="28" spans="2:14" ht="17" thickBot="1" x14ac:dyDescent="0.25">
      <c r="B28" s="24"/>
      <c r="C28" s="24"/>
      <c r="D28" s="24"/>
      <c r="E28" s="24"/>
      <c r="F28" s="24"/>
      <c r="G28" s="24"/>
      <c r="H28" s="24"/>
      <c r="I28" s="24"/>
      <c r="J28" s="24"/>
      <c r="K28" s="24"/>
      <c r="L28" s="24"/>
    </row>
    <row r="29" spans="2:14" x14ac:dyDescent="0.2">
      <c r="B29" s="26"/>
      <c r="C29" s="27"/>
      <c r="D29" s="27"/>
      <c r="E29" s="27"/>
      <c r="F29" s="27"/>
      <c r="G29" s="27"/>
      <c r="H29" s="27"/>
      <c r="I29" s="28" t="s">
        <v>104</v>
      </c>
      <c r="J29" s="27"/>
      <c r="K29" s="27"/>
      <c r="L29" s="29"/>
    </row>
    <row r="30" spans="2:14" x14ac:dyDescent="0.2">
      <c r="B30" s="30" t="s">
        <v>92</v>
      </c>
      <c r="C30" s="25"/>
      <c r="D30" s="25"/>
      <c r="E30" s="25" t="s">
        <v>97</v>
      </c>
      <c r="F30" s="25" t="s">
        <v>99</v>
      </c>
      <c r="G30" s="25"/>
      <c r="H30" s="25"/>
      <c r="I30" s="24" t="s">
        <v>105</v>
      </c>
      <c r="J30" s="25" t="s">
        <v>106</v>
      </c>
      <c r="K30" s="25"/>
      <c r="L30" s="31"/>
      <c r="M30" s="10"/>
      <c r="N30" s="10"/>
    </row>
    <row r="31" spans="2:14" ht="19" x14ac:dyDescent="0.2">
      <c r="B31" s="32" t="s">
        <v>93</v>
      </c>
      <c r="C31" s="25" t="s">
        <v>95</v>
      </c>
      <c r="D31" s="25" t="s">
        <v>96</v>
      </c>
      <c r="E31" s="25" t="s">
        <v>98</v>
      </c>
      <c r="F31" s="25" t="s">
        <v>100</v>
      </c>
      <c r="G31" s="25" t="s">
        <v>101</v>
      </c>
      <c r="H31" s="25" t="s">
        <v>34</v>
      </c>
      <c r="I31" s="25" t="s">
        <v>102</v>
      </c>
      <c r="J31" s="25" t="s">
        <v>100</v>
      </c>
      <c r="K31" s="25" t="s">
        <v>101</v>
      </c>
      <c r="L31" s="31" t="s">
        <v>103</v>
      </c>
      <c r="M31" s="10"/>
      <c r="N31" s="10"/>
    </row>
    <row r="32" spans="2:14" x14ac:dyDescent="0.2">
      <c r="B32" s="33" t="s">
        <v>27</v>
      </c>
      <c r="C32" s="37">
        <f>(1-D32)*E32*I32</f>
        <v>5740.0011000000013</v>
      </c>
      <c r="D32" s="36">
        <f>IF(ISNUMBER(VLOOKUP(Utenti!$C29,$B$5:$D$13,2,FALSE)), VLOOKUP(Utenti!$C29,$B$5:$D$13,2,FALSE), 0)</f>
        <v>0</v>
      </c>
      <c r="E32" s="37">
        <f>F32+G32+H32</f>
        <v>9000</v>
      </c>
      <c r="F32" s="37">
        <f>Utenti!H29*Dati!$C$25</f>
        <v>6000</v>
      </c>
      <c r="G32" s="37">
        <f>Utenti!I29*Dati!$C$26</f>
        <v>3000</v>
      </c>
      <c r="H32" s="37">
        <f>Utenti!J29*Dati!$C$27</f>
        <v>0</v>
      </c>
      <c r="I32" s="37">
        <f>IF(ISNUMBER(J32), J32+K32+L32,0)</f>
        <v>0.63777790000000012</v>
      </c>
      <c r="J32" s="37">
        <f>VLOOKUP(Utenti!$E29,$B$17:$C$21,2,FALSE)*Utenti!L29</f>
        <v>1.5919579999999996E-2</v>
      </c>
      <c r="K32" s="37">
        <f>VLOOKUP(Utenti!$E29,$B$17:$E$21,3,FALSE)*Utenti!M29</f>
        <v>0.62185832000000008</v>
      </c>
      <c r="L32" s="38">
        <f>VLOOKUP(Utenti!$E29,$B$17:$E$21,4,FALSE)*Utenti!N29</f>
        <v>0</v>
      </c>
    </row>
    <row r="33" spans="2:12" x14ac:dyDescent="0.2">
      <c r="B33" s="33" t="s">
        <v>28</v>
      </c>
      <c r="C33" s="37">
        <f t="shared" ref="C33:C35" si="0">(1-D33)*E33*I33</f>
        <v>0</v>
      </c>
      <c r="D33" s="36">
        <f>IF(ISNUMBER(VLOOKUP(Utenti!$C30,$B$5:$D$13,2,FALSE)), VLOOKUP(Utenti!$C30,$B$5:$D$13,2,FALSE), 0)</f>
        <v>0</v>
      </c>
      <c r="E33" s="37">
        <f t="shared" ref="E33:E35" si="1">F33+G33+H33</f>
        <v>7500</v>
      </c>
      <c r="F33" s="37">
        <f>Utenti!H30*Dati!$C$25</f>
        <v>7500</v>
      </c>
      <c r="G33" s="37">
        <f>Utenti!I30*Dati!$C$26</f>
        <v>0</v>
      </c>
      <c r="H33" s="37">
        <f>Utenti!J30*Dati!$C$27</f>
        <v>0</v>
      </c>
      <c r="I33" s="37">
        <f>IF(ISNUMBER(J33), J33+K33+L33,0)</f>
        <v>0</v>
      </c>
      <c r="J33" s="37" t="e">
        <f>VLOOKUP(Utenti!$E30,$B$17:$E$21,2,FALSE)*Utenti!L30</f>
        <v>#N/A</v>
      </c>
      <c r="K33" s="37" t="e">
        <f>VLOOKUP(Utenti!$E30,$B$17:$E$21,3,FALSE)*Utenti!M30</f>
        <v>#N/A</v>
      </c>
      <c r="L33" s="38" t="e">
        <f>VLOOKUP(Utenti!$E30,$B$17:$E$21,4,FALSE)*Utenti!N30</f>
        <v>#N/A</v>
      </c>
    </row>
    <row r="34" spans="2:12" x14ac:dyDescent="0.2">
      <c r="B34" s="33" t="s">
        <v>29</v>
      </c>
      <c r="C34" s="37">
        <f t="shared" si="0"/>
        <v>0</v>
      </c>
      <c r="D34" s="36">
        <f>IF(ISNUMBER(VLOOKUP(Utenti!$C31,$B$5:$D$13,2,FALSE)), VLOOKUP(Utenti!$C31,$B$5:$D$13,2,FALSE), 0)</f>
        <v>0</v>
      </c>
      <c r="E34" s="37">
        <f t="shared" si="1"/>
        <v>7500</v>
      </c>
      <c r="F34" s="37">
        <f>Utenti!H31*Dati!$C$25</f>
        <v>7500</v>
      </c>
      <c r="G34" s="37">
        <f>Utenti!I31*Dati!$C$26</f>
        <v>0</v>
      </c>
      <c r="H34" s="37">
        <f>Utenti!J31*Dati!$C$27</f>
        <v>0</v>
      </c>
      <c r="I34" s="37">
        <f>IF(ISNUMBER(J34), J34+K34+L34,0)</f>
        <v>0</v>
      </c>
      <c r="J34" s="37" t="e">
        <f>VLOOKUP(Utenti!$E31,$B$17:$E$21,2,FALSE)*Utenti!L31</f>
        <v>#N/A</v>
      </c>
      <c r="K34" s="37" t="e">
        <f>VLOOKUP(Utenti!$E31,$B$17:$E$21,3,FALSE)*Utenti!M31</f>
        <v>#N/A</v>
      </c>
      <c r="L34" s="38" t="e">
        <f>VLOOKUP(Utenti!$E31,$B$17:$E$21,4,FALSE)*Utenti!N31</f>
        <v>#N/A</v>
      </c>
    </row>
    <row r="35" spans="2:12" s="23" customFormat="1" x14ac:dyDescent="0.2">
      <c r="B35" s="33" t="s">
        <v>30</v>
      </c>
      <c r="C35" s="37">
        <f t="shared" si="0"/>
        <v>0</v>
      </c>
      <c r="D35" s="36">
        <f>IF(ISNUMBER(VLOOKUP(Utenti!$C32,$B$5:$D$13,2,FALSE)), VLOOKUP(Utenti!$C32,$B$5:$D$13,2,FALSE), 0)</f>
        <v>0</v>
      </c>
      <c r="E35" s="37">
        <f t="shared" si="1"/>
        <v>7500</v>
      </c>
      <c r="F35" s="37">
        <f>Utenti!H32*Dati!$C$25</f>
        <v>7500</v>
      </c>
      <c r="G35" s="37">
        <f>Utenti!I32*Dati!$C$26</f>
        <v>0</v>
      </c>
      <c r="H35" s="37">
        <f>Utenti!J32*Dati!$C$27</f>
        <v>0</v>
      </c>
      <c r="I35" s="37">
        <f>IF(ISNUMBER(J35), J35+K35+L35,0)</f>
        <v>0</v>
      </c>
      <c r="J35" s="37" t="e">
        <f>VLOOKUP(Utenti!$E32,$B$17:$E$21,2,FALSE)*Utenti!L32</f>
        <v>#N/A</v>
      </c>
      <c r="K35" s="37" t="e">
        <f>VLOOKUP(Utenti!$E32,$B$17:$E$21,3,FALSE)*Utenti!M32</f>
        <v>#N/A</v>
      </c>
      <c r="L35" s="38" t="e">
        <f>VLOOKUP(Utenti!$E32,$B$17:$E$21,4,FALSE)*Utenti!N32</f>
        <v>#N/A</v>
      </c>
    </row>
    <row r="36" spans="2:12" s="23" customFormat="1" ht="17" thickBot="1" x14ac:dyDescent="0.25">
      <c r="B36" s="41" t="s">
        <v>94</v>
      </c>
      <c r="C36" s="42">
        <f>SUM(C32:C35)</f>
        <v>5740.0011000000013</v>
      </c>
      <c r="D36" s="47" t="s">
        <v>107</v>
      </c>
      <c r="E36" s="39"/>
      <c r="F36" s="39"/>
      <c r="G36" s="39"/>
      <c r="H36" s="39"/>
      <c r="I36" s="39"/>
      <c r="J36" s="39"/>
      <c r="K36" s="39"/>
      <c r="L36" s="40"/>
    </row>
    <row r="37" spans="2:12" s="23" customFormat="1" ht="17" thickBot="1" x14ac:dyDescent="0.25">
      <c r="B37" s="24"/>
      <c r="C37" s="24"/>
      <c r="D37" s="24"/>
      <c r="E37" s="24"/>
      <c r="F37" s="24"/>
      <c r="G37" s="24"/>
      <c r="H37" s="24"/>
      <c r="I37" s="24"/>
      <c r="J37" s="24"/>
      <c r="K37" s="24"/>
      <c r="L37" s="24"/>
    </row>
    <row r="38" spans="2:12" s="23" customFormat="1" x14ac:dyDescent="0.2">
      <c r="B38" s="26" t="s">
        <v>110</v>
      </c>
      <c r="C38" s="27"/>
      <c r="D38" s="27"/>
      <c r="E38" s="27"/>
      <c r="F38" s="27"/>
      <c r="G38" s="27"/>
      <c r="H38" s="27"/>
      <c r="I38" s="27"/>
      <c r="J38" s="29"/>
      <c r="K38" s="24"/>
      <c r="L38" s="24"/>
    </row>
    <row r="39" spans="2:12" s="23" customFormat="1" x14ac:dyDescent="0.2">
      <c r="B39" s="49" t="s">
        <v>111</v>
      </c>
      <c r="C39" s="48"/>
      <c r="D39" s="48">
        <f>Utenti!F20/60</f>
        <v>0.05</v>
      </c>
      <c r="E39" s="48" t="s">
        <v>108</v>
      </c>
      <c r="F39" s="48"/>
      <c r="G39" s="24"/>
      <c r="H39" s="24"/>
      <c r="I39" s="48"/>
      <c r="J39" s="34"/>
      <c r="K39" s="24"/>
      <c r="L39" s="24"/>
    </row>
    <row r="40" spans="2:12" x14ac:dyDescent="0.2">
      <c r="B40" s="49" t="s">
        <v>112</v>
      </c>
      <c r="C40" s="48">
        <v>66</v>
      </c>
      <c r="D40" s="48">
        <f>LN(2)/C40</f>
        <v>1.050223000848402E-2</v>
      </c>
      <c r="E40" s="48" t="s">
        <v>108</v>
      </c>
      <c r="F40" s="48" t="s">
        <v>109</v>
      </c>
      <c r="G40" s="5"/>
      <c r="H40" s="5"/>
      <c r="I40" s="48"/>
      <c r="J40" s="34"/>
      <c r="K40" s="24"/>
      <c r="L40" s="24"/>
    </row>
    <row r="41" spans="2:12" ht="17" thickBot="1" x14ac:dyDescent="0.25">
      <c r="B41" s="41" t="s">
        <v>113</v>
      </c>
      <c r="C41" s="51">
        <f>D39+D40</f>
        <v>6.0502230008484023E-2</v>
      </c>
      <c r="D41" s="50" t="s">
        <v>108</v>
      </c>
      <c r="E41" s="50"/>
      <c r="F41" s="50"/>
      <c r="G41" s="50"/>
      <c r="H41" s="50"/>
      <c r="I41" s="50"/>
      <c r="J41" s="35"/>
      <c r="K41" s="24"/>
      <c r="L41" s="24"/>
    </row>
    <row r="42" spans="2:12" ht="17" thickBot="1" x14ac:dyDescent="0.25">
      <c r="B42" s="54"/>
      <c r="C42" s="54"/>
      <c r="D42" s="48"/>
      <c r="E42" s="48"/>
      <c r="F42" s="48"/>
      <c r="G42" s="48"/>
      <c r="H42" s="48"/>
      <c r="I42" s="48"/>
      <c r="J42" s="24"/>
      <c r="K42" s="24"/>
      <c r="L42" s="24"/>
    </row>
    <row r="43" spans="2:12" x14ac:dyDescent="0.2">
      <c r="B43" s="56" t="s">
        <v>114</v>
      </c>
      <c r="C43" s="15"/>
      <c r="D43" s="57"/>
      <c r="E43" s="28" t="s">
        <v>117</v>
      </c>
      <c r="F43" s="57"/>
      <c r="G43" s="57"/>
      <c r="H43" s="57"/>
      <c r="I43" s="57"/>
      <c r="J43" s="29"/>
      <c r="K43" s="24"/>
      <c r="L43" s="24"/>
    </row>
    <row r="44" spans="2:12" s="55" customFormat="1" ht="19" customHeight="1" x14ac:dyDescent="0.2">
      <c r="B44" s="49" t="s">
        <v>115</v>
      </c>
      <c r="C44" s="48">
        <f>4/3*PI()*0.6^3</f>
        <v>0.90477868423386032</v>
      </c>
      <c r="D44" s="48" t="s">
        <v>3</v>
      </c>
      <c r="E44" s="163" t="s">
        <v>118</v>
      </c>
      <c r="F44" s="163"/>
      <c r="G44" s="163"/>
      <c r="H44" s="163"/>
      <c r="I44" s="163"/>
      <c r="J44" s="164"/>
      <c r="K44" s="48"/>
      <c r="L44" s="48"/>
    </row>
    <row r="45" spans="2:12" s="55" customFormat="1" ht="20" thickBot="1" x14ac:dyDescent="0.25">
      <c r="B45" s="58" t="s">
        <v>116</v>
      </c>
      <c r="C45" s="50">
        <f>(1/2)*4*PI()*0.6^2*Utenti!L20*60</f>
        <v>13.571680263507908</v>
      </c>
      <c r="D45" s="50" t="s">
        <v>2</v>
      </c>
      <c r="E45" s="165"/>
      <c r="F45" s="165"/>
      <c r="G45" s="165"/>
      <c r="H45" s="165"/>
      <c r="I45" s="165"/>
      <c r="J45" s="166"/>
      <c r="K45" s="48"/>
      <c r="L45" s="48"/>
    </row>
    <row r="46" spans="2:12" s="55" customFormat="1" x14ac:dyDescent="0.2">
      <c r="B46" s="48"/>
      <c r="C46" s="48"/>
      <c r="D46" s="48"/>
      <c r="E46" s="48"/>
      <c r="F46" s="48"/>
      <c r="G46" s="48"/>
      <c r="H46" s="48"/>
      <c r="I46" s="48"/>
      <c r="J46" s="48"/>
      <c r="K46" s="48"/>
      <c r="L46" s="48"/>
    </row>
    <row r="47" spans="2:12" x14ac:dyDescent="0.2">
      <c r="B47" s="54"/>
      <c r="C47" s="54"/>
      <c r="D47" s="48"/>
      <c r="E47" s="48"/>
      <c r="F47" s="48"/>
      <c r="G47" s="48"/>
      <c r="H47" s="48"/>
      <c r="I47" s="48"/>
      <c r="J47" s="24"/>
      <c r="K47" s="24"/>
      <c r="L47" s="24"/>
    </row>
    <row r="48" spans="2:12" ht="17" thickBot="1" x14ac:dyDescent="0.25"/>
    <row r="49" spans="2:14" ht="15.75" customHeight="1" x14ac:dyDescent="0.2">
      <c r="B49" s="9" t="s">
        <v>119</v>
      </c>
      <c r="C49" s="15"/>
      <c r="D49" s="15"/>
      <c r="E49" s="15" t="s">
        <v>44</v>
      </c>
      <c r="F49" s="153" t="s">
        <v>124</v>
      </c>
      <c r="G49" s="153" t="s">
        <v>125</v>
      </c>
      <c r="H49" s="155" t="s">
        <v>126</v>
      </c>
      <c r="J49" s="157" t="s">
        <v>128</v>
      </c>
      <c r="K49" s="153" t="s">
        <v>124</v>
      </c>
      <c r="L49" s="153" t="s">
        <v>125</v>
      </c>
      <c r="M49" s="155" t="s">
        <v>126</v>
      </c>
    </row>
    <row r="50" spans="2:14" ht="17" thickBot="1" x14ac:dyDescent="0.25">
      <c r="B50" s="17" t="s">
        <v>120</v>
      </c>
      <c r="C50" s="12" t="s">
        <v>122</v>
      </c>
      <c r="D50" s="12" t="s">
        <v>121</v>
      </c>
      <c r="E50" s="12" t="s">
        <v>123</v>
      </c>
      <c r="F50" s="154"/>
      <c r="G50" s="154"/>
      <c r="H50" s="156"/>
      <c r="I50" t="s">
        <v>127</v>
      </c>
      <c r="J50" s="158"/>
      <c r="K50" s="154"/>
      <c r="L50" s="154"/>
      <c r="M50" s="156"/>
      <c r="N50" t="s">
        <v>127</v>
      </c>
    </row>
    <row r="51" spans="2:14" x14ac:dyDescent="0.2">
      <c r="B51">
        <v>0</v>
      </c>
      <c r="C51">
        <v>0</v>
      </c>
      <c r="D51" t="str">
        <f>IF(B51&gt;Utenti!$B$25, Quellstärke/(Volumen*Verlustrate)*(1-EXP(-Verlustrate*Utenti!$B$25))  * EXP(-Verlustrate*(B51-Utenti!$B$25)), "")</f>
        <v/>
      </c>
      <c r="E51">
        <f>IF(ISNUMBER(C51),C51)+IF((ISNUMBER(D51)),D51)</f>
        <v>0</v>
      </c>
      <c r="F51">
        <f>$E51*$E$25</f>
        <v>0</v>
      </c>
      <c r="G51">
        <f>$E51*$E$26</f>
        <v>0</v>
      </c>
      <c r="H51">
        <f>$E51*$E$27</f>
        <v>0</v>
      </c>
      <c r="I51">
        <f>B51</f>
        <v>0</v>
      </c>
      <c r="J51">
        <v>0</v>
      </c>
      <c r="K51">
        <f>$J51*$E$25</f>
        <v>0</v>
      </c>
      <c r="L51">
        <f>$J51*$E$26</f>
        <v>0</v>
      </c>
      <c r="M51">
        <f>$J51*$E$27</f>
        <v>0</v>
      </c>
      <c r="N51">
        <f>B51</f>
        <v>0</v>
      </c>
    </row>
    <row r="52" spans="2:14" x14ac:dyDescent="0.2">
      <c r="B52">
        <f>B51+1</f>
        <v>1</v>
      </c>
      <c r="C52">
        <f>IF(B51&lt;Utenti!$B$25, Quellstärke/(Volumen*Verlustrate)*(1-EXP(-Verlustrate*B52)),"")</f>
        <v>111.39618461903562</v>
      </c>
      <c r="D52" t="str">
        <f>IF(B52&gt;Utenti!$B$25, Quellstärke/(Volumen*Verlustrate)*(1-EXP(-Verlustrate*Utenti!$B$25))  * EXP(-Verlustrate*(B52-Utenti!$B$25)), "")</f>
        <v/>
      </c>
      <c r="E52">
        <f>IF(ISNUMBER(C52),C52)+IF((ISNUMBER(D52)),D52)</f>
        <v>111.39618461903562</v>
      </c>
      <c r="F52">
        <f>$E52*$E$25+F51</f>
        <v>0.83547138464276716</v>
      </c>
      <c r="G52">
        <f>$E52*$E$26+G51</f>
        <v>1.6709427692855343</v>
      </c>
      <c r="H52">
        <f>$E52*$E$27+H51</f>
        <v>5.0128283078566032</v>
      </c>
      <c r="I52">
        <f t="shared" ref="I52:I55" si="2">B52</f>
        <v>1</v>
      </c>
      <c r="J52">
        <f>IF(B51&lt;Utenti!$B$25, C52+C$32/(INTERZONALFLOW)*(1-EXP(-INTERZONALFLOW/NFVOL*B52)),D52)</f>
        <v>534.33566098986432</v>
      </c>
      <c r="K52">
        <f>$J52*$E$25+K51</f>
        <v>4.0075174574239822</v>
      </c>
      <c r="L52">
        <f>$J52*$E$26+L51</f>
        <v>8.0150349148479645</v>
      </c>
      <c r="M52">
        <f>$J52*$E$27+M51</f>
        <v>24.045104744543895</v>
      </c>
      <c r="N52">
        <f t="shared" ref="N52:N57" si="3">B52</f>
        <v>1</v>
      </c>
    </row>
    <row r="53" spans="2:14" x14ac:dyDescent="0.2">
      <c r="B53">
        <f t="shared" ref="B53:B116" si="4">B52+1</f>
        <v>2</v>
      </c>
      <c r="C53">
        <f>IF(B52&lt;Utenti!$B$25, Quellstärke/(Volumen*Verlustrate)*(1-EXP(-Verlustrate*B53)),"")</f>
        <v>216.25248526265688</v>
      </c>
      <c r="D53" t="str">
        <f>IF(B53&gt;Utenti!$B$25, Quellstärke/(Volumen*Verlustrate)*(1-EXP(-Verlustrate*Utenti!$B$25))  * EXP(-Verlustrate*(B53-Utenti!$B$25)), "")</f>
        <v/>
      </c>
      <c r="E53">
        <f t="shared" ref="E53:E69" si="5">IF(ISNUMBER(C53),C53)+IF((ISNUMBER(D53)),D53)</f>
        <v>216.25248526265688</v>
      </c>
      <c r="F53">
        <f t="shared" ref="F53:F116" si="6">$E53*$E$25+F52</f>
        <v>2.4573650241126939</v>
      </c>
      <c r="G53">
        <f t="shared" ref="G53:G116" si="7">$E53*$E$26+G52</f>
        <v>4.9147300482253877</v>
      </c>
      <c r="H53">
        <f t="shared" ref="H53:H116" si="8">$E53*$E$27+H52</f>
        <v>14.744190144676162</v>
      </c>
      <c r="I53">
        <f t="shared" si="2"/>
        <v>2</v>
      </c>
      <c r="J53">
        <f>IF(B52&lt;Utenti!$B$25, C53+C$32/(INTERZONALFLOW)*(1-EXP(-INTERZONALFLOW/NFVOL*B53)),D53)</f>
        <v>639.19209101165279</v>
      </c>
      <c r="K53">
        <f t="shared" ref="K53:K116" si="9">$J53*$E$25+K52</f>
        <v>8.8014581400113769</v>
      </c>
      <c r="L53">
        <f t="shared" ref="L53:L116" si="10">$J53*$E$26+L52</f>
        <v>17.602916280022754</v>
      </c>
      <c r="M53">
        <f t="shared" ref="M53:M116" si="11">$J53*$E$27+M52</f>
        <v>52.808748840068269</v>
      </c>
      <c r="N53">
        <f t="shared" si="3"/>
        <v>2</v>
      </c>
    </row>
    <row r="54" spans="2:14" x14ac:dyDescent="0.2">
      <c r="B54">
        <f t="shared" si="4"/>
        <v>3</v>
      </c>
      <c r="C54">
        <f>IF(B53&lt;Utenti!$B$25, Quellstärke/(Volumen*Verlustrate)*(1-EXP(-Verlustrate*B54)),"")</f>
        <v>314.95284759792759</v>
      </c>
      <c r="D54" t="str">
        <f>IF(B54&gt;Utenti!$B$25, Quellstärke/(Volumen*Verlustrate)*(1-EXP(-Verlustrate*Utenti!$B$25))  * EXP(-Verlustrate*(B54-Utenti!$B$25)), "")</f>
        <v/>
      </c>
      <c r="E54">
        <f t="shared" si="5"/>
        <v>314.95284759792759</v>
      </c>
      <c r="F54">
        <f t="shared" si="6"/>
        <v>4.8195113810971506</v>
      </c>
      <c r="G54">
        <f t="shared" si="7"/>
        <v>9.6390227621943012</v>
      </c>
      <c r="H54">
        <f t="shared" si="8"/>
        <v>28.917068286582904</v>
      </c>
      <c r="I54">
        <f t="shared" si="2"/>
        <v>3</v>
      </c>
      <c r="J54">
        <f>IF(B53&lt;Utenti!$B$25, C54+C$32/(INTERZONALFLOW)*(1-EXP(-INTERZONALFLOW/NFVOL*B54)),D54)</f>
        <v>737.89245334696307</v>
      </c>
      <c r="K54">
        <f t="shared" si="9"/>
        <v>14.335651540113599</v>
      </c>
      <c r="L54">
        <f t="shared" si="10"/>
        <v>28.671303080227197</v>
      </c>
      <c r="M54">
        <f t="shared" si="11"/>
        <v>86.013909240681613</v>
      </c>
      <c r="N54">
        <f t="shared" si="3"/>
        <v>3</v>
      </c>
    </row>
    <row r="55" spans="2:14" x14ac:dyDescent="0.2">
      <c r="B55">
        <f t="shared" si="4"/>
        <v>4</v>
      </c>
      <c r="C55">
        <f>IF(B54&lt;Utenti!$B$25, Quellstärke/(Volumen*Verlustrate)*(1-EXP(-Verlustrate*B55)),"")</f>
        <v>407.85867648295897</v>
      </c>
      <c r="D55" t="str">
        <f>IF(B55&gt;Utenti!$B$25, Quellstärke/(Volumen*Verlustrate)*(1-EXP(-Verlustrate*Utenti!$B$25))  * EXP(-Verlustrate*(B55-Utenti!$B$25)), "")</f>
        <v/>
      </c>
      <c r="E55">
        <f t="shared" si="5"/>
        <v>407.85867648295897</v>
      </c>
      <c r="F55">
        <f t="shared" si="6"/>
        <v>7.8784514547193432</v>
      </c>
      <c r="G55">
        <f t="shared" si="7"/>
        <v>15.756902909438686</v>
      </c>
      <c r="H55">
        <f t="shared" si="8"/>
        <v>47.270708728316052</v>
      </c>
      <c r="I55">
        <f t="shared" si="2"/>
        <v>4</v>
      </c>
      <c r="J55">
        <f>IF(B54&lt;Utenti!$B$25, C55+C$32/(INTERZONALFLOW)*(1-EXP(-INTERZONALFLOW/NFVOL*B55)),D55)</f>
        <v>830.79828223199456</v>
      </c>
      <c r="K55">
        <f t="shared" si="9"/>
        <v>20.566638656853556</v>
      </c>
      <c r="L55">
        <f t="shared" si="10"/>
        <v>41.133277313707111</v>
      </c>
      <c r="M55">
        <f t="shared" si="11"/>
        <v>123.39983194112136</v>
      </c>
      <c r="N55">
        <f t="shared" si="3"/>
        <v>4</v>
      </c>
    </row>
    <row r="56" spans="2:14" x14ac:dyDescent="0.2">
      <c r="B56">
        <f t="shared" si="4"/>
        <v>5</v>
      </c>
      <c r="C56">
        <f>IF(B55&lt;Utenti!$B$25, Quellstärke/(Volumen*Verlustrate)*(1-EXP(-Verlustrate*B56)),"")</f>
        <v>495.31015930016332</v>
      </c>
      <c r="D56" t="str">
        <f>IF(B56&gt;Utenti!$B$25, Quellstärke/(Volumen*Verlustrate)*(1-EXP(-Verlustrate*Utenti!$B$25))  * EXP(-Verlustrate*(B56-Utenti!$B$25)), "")</f>
        <v/>
      </c>
      <c r="E56">
        <f t="shared" si="5"/>
        <v>495.31015930016332</v>
      </c>
      <c r="F56">
        <f t="shared" si="6"/>
        <v>11.593277649470568</v>
      </c>
      <c r="G56">
        <f t="shared" si="7"/>
        <v>23.186555298941137</v>
      </c>
      <c r="H56">
        <f t="shared" si="8"/>
        <v>69.559665896823404</v>
      </c>
      <c r="I56">
        <f t="shared" ref="I56:I119" si="12">B56</f>
        <v>5</v>
      </c>
      <c r="J56">
        <f>IF(B55&lt;Utenti!$B$25, C56+C$32/(INTERZONALFLOW)*(1-EXP(-INTERZONALFLOW/NFVOL*B56)),D56)</f>
        <v>918.24976504919891</v>
      </c>
      <c r="K56">
        <f t="shared" si="9"/>
        <v>27.453511894722546</v>
      </c>
      <c r="L56">
        <f t="shared" si="10"/>
        <v>54.907023789445091</v>
      </c>
      <c r="M56">
        <f t="shared" si="11"/>
        <v>164.72107136833532</v>
      </c>
      <c r="N56">
        <f t="shared" si="3"/>
        <v>5</v>
      </c>
    </row>
    <row r="57" spans="2:14" x14ac:dyDescent="0.2">
      <c r="B57">
        <f t="shared" si="4"/>
        <v>6</v>
      </c>
      <c r="C57">
        <f>IF(B56&lt;Utenti!$B$25, Quellstärke/(Volumen*Verlustrate)*(1-EXP(-Verlustrate*B57)),"")</f>
        <v>577.62751159881907</v>
      </c>
      <c r="D57" t="str">
        <f>IF(B57&gt;Utenti!$B$25, Quellstärke/(Volumen*Verlustrate)*(1-EXP(-Verlustrate*Utenti!$B$25))  * EXP(-Verlustrate*(B57-Utenti!$B$25)), "")</f>
        <v/>
      </c>
      <c r="E57">
        <f t="shared" si="5"/>
        <v>577.62751159881907</v>
      </c>
      <c r="F57">
        <f t="shared" si="6"/>
        <v>15.92548398646171</v>
      </c>
      <c r="G57">
        <f t="shared" si="7"/>
        <v>31.850967972923421</v>
      </c>
      <c r="H57">
        <f t="shared" si="8"/>
        <v>95.552903918770255</v>
      </c>
      <c r="I57">
        <f t="shared" si="12"/>
        <v>6</v>
      </c>
      <c r="J57">
        <f>IF(B56&lt;Utenti!$B$25, C57+C$32/(INTERZONALFLOW)*(1-EXP(-INTERZONALFLOW/NFVOL*B57)),D57)</f>
        <v>1000.5671173478546</v>
      </c>
      <c r="K57">
        <f t="shared" si="9"/>
        <v>34.957765274831452</v>
      </c>
      <c r="L57">
        <f t="shared" si="10"/>
        <v>69.915530549662904</v>
      </c>
      <c r="M57">
        <f t="shared" si="11"/>
        <v>209.74659164898878</v>
      </c>
      <c r="N57">
        <f t="shared" si="3"/>
        <v>6</v>
      </c>
    </row>
    <row r="58" spans="2:14" x14ac:dyDescent="0.2">
      <c r="B58">
        <f t="shared" si="4"/>
        <v>7</v>
      </c>
      <c r="C58">
        <f>IF(B57&lt;Utenti!$B$25, Quellstärke/(Volumen*Verlustrate)*(1-EXP(-Verlustrate*B58)),"")</f>
        <v>655.11214960804409</v>
      </c>
      <c r="D58" t="str">
        <f>IF(B58&gt;Utenti!$B$25, Quellstärke/(Volumen*Verlustrate)*(1-EXP(-Verlustrate*Utenti!$B$25))  * EXP(-Verlustrate*(B58-Utenti!$B$25)), "")</f>
        <v/>
      </c>
      <c r="E58">
        <f t="shared" si="5"/>
        <v>655.11214960804409</v>
      </c>
      <c r="F58">
        <f t="shared" si="6"/>
        <v>20.838825108522041</v>
      </c>
      <c r="G58">
        <f t="shared" si="7"/>
        <v>41.677650217044082</v>
      </c>
      <c r="H58">
        <f t="shared" si="8"/>
        <v>125.03295065113224</v>
      </c>
      <c r="I58">
        <f t="shared" si="12"/>
        <v>7</v>
      </c>
      <c r="J58">
        <f>IF(B57&lt;Utenti!$B$25, C58+C$32/(INTERZONALFLOW)*(1-EXP(-INTERZONALFLOW/NFVOL*B58)),D58)</f>
        <v>1078.0517553570796</v>
      </c>
      <c r="K58">
        <f t="shared" si="9"/>
        <v>43.043153440009547</v>
      </c>
      <c r="L58">
        <f t="shared" si="10"/>
        <v>86.086306880019094</v>
      </c>
      <c r="M58">
        <f t="shared" si="11"/>
        <v>258.25892064005734</v>
      </c>
      <c r="N58">
        <f t="shared" ref="N58:N121" si="13">B58</f>
        <v>7</v>
      </c>
    </row>
    <row r="59" spans="2:14" x14ac:dyDescent="0.2">
      <c r="B59">
        <f t="shared" si="4"/>
        <v>8</v>
      </c>
      <c r="C59">
        <f>IF(B58&lt;Utenti!$B$25, Quellstärke/(Volumen*Verlustrate)*(1-EXP(-Verlustrate*B59)),"")</f>
        <v>728.04779391348745</v>
      </c>
      <c r="D59" t="str">
        <f>IF(B59&gt;Utenti!$B$25, Quellstärke/(Volumen*Verlustrate)*(1-EXP(-Verlustrate*Utenti!$B$25))  * EXP(-Verlustrate*(B59-Utenti!$B$25)), "")</f>
        <v/>
      </c>
      <c r="E59">
        <f t="shared" si="5"/>
        <v>728.04779391348745</v>
      </c>
      <c r="F59">
        <f t="shared" si="6"/>
        <v>26.299183562873196</v>
      </c>
      <c r="G59">
        <f t="shared" si="7"/>
        <v>52.598367125746393</v>
      </c>
      <c r="H59">
        <f t="shared" si="8"/>
        <v>157.79510137723918</v>
      </c>
      <c r="I59">
        <f t="shared" si="12"/>
        <v>8</v>
      </c>
      <c r="J59">
        <f>IF(B58&lt;Utenti!$B$25, C59+C$32/(INTERZONALFLOW)*(1-EXP(-INTERZONALFLOW/NFVOL*B59)),D59)</f>
        <v>1150.9873996625229</v>
      </c>
      <c r="K59">
        <f t="shared" si="9"/>
        <v>51.675558937478471</v>
      </c>
      <c r="L59">
        <f t="shared" si="10"/>
        <v>103.35111787495694</v>
      </c>
      <c r="M59">
        <f t="shared" si="11"/>
        <v>310.05335362487085</v>
      </c>
      <c r="N59">
        <f t="shared" si="13"/>
        <v>8</v>
      </c>
    </row>
    <row r="60" spans="2:14" x14ac:dyDescent="0.2">
      <c r="B60">
        <f t="shared" si="4"/>
        <v>9</v>
      </c>
      <c r="C60">
        <f>IF(B59&lt;Utenti!$B$25, Quellstärke/(Volumen*Verlustrate)*(1-EXP(-Verlustrate*B60)),"")</f>
        <v>796.70150833900755</v>
      </c>
      <c r="D60" t="str">
        <f>IF(B60&gt;Utenti!$B$25, Quellstärke/(Volumen*Verlustrate)*(1-EXP(-Verlustrate*Utenti!$B$25))  * EXP(-Verlustrate*(B60-Utenti!$B$25)), "")</f>
        <v/>
      </c>
      <c r="E60">
        <f t="shared" si="5"/>
        <v>796.70150833900755</v>
      </c>
      <c r="F60">
        <f t="shared" si="6"/>
        <v>32.274444875415753</v>
      </c>
      <c r="G60">
        <f t="shared" si="7"/>
        <v>64.548889750831506</v>
      </c>
      <c r="H60">
        <f t="shared" si="8"/>
        <v>193.64666925249452</v>
      </c>
      <c r="I60">
        <f t="shared" si="12"/>
        <v>9</v>
      </c>
      <c r="J60">
        <f>IF(B59&lt;Utenti!$B$25, C60+C$32/(INTERZONALFLOW)*(1-EXP(-INTERZONALFLOW/NFVOL*B60)),D60)</f>
        <v>1219.6411140880432</v>
      </c>
      <c r="K60">
        <f t="shared" si="9"/>
        <v>60.822867293138792</v>
      </c>
      <c r="L60">
        <f t="shared" si="10"/>
        <v>121.64573458627758</v>
      </c>
      <c r="M60">
        <f t="shared" si="11"/>
        <v>364.93720375883277</v>
      </c>
      <c r="N60">
        <f t="shared" si="13"/>
        <v>9</v>
      </c>
    </row>
    <row r="61" spans="2:14" x14ac:dyDescent="0.2">
      <c r="B61">
        <f t="shared" si="4"/>
        <v>10</v>
      </c>
      <c r="C61">
        <f>IF(B60&lt;Utenti!$B$25, Quellstärke/(Volumen*Verlustrate)*(1-EXP(-Verlustrate*B61)),"")</f>
        <v>861.32467783734182</v>
      </c>
      <c r="D61" t="str">
        <f>IF(B61&gt;Utenti!$B$25, Quellstärke/(Volumen*Verlustrate)*(1-EXP(-Verlustrate*Utenti!$B$25))  * EXP(-Verlustrate*(B61-Utenti!$B$25)), "")</f>
        <v/>
      </c>
      <c r="E61">
        <f t="shared" si="5"/>
        <v>861.32467783734182</v>
      </c>
      <c r="F61">
        <f t="shared" si="6"/>
        <v>38.73437995919582</v>
      </c>
      <c r="G61">
        <f t="shared" si="7"/>
        <v>77.46875991839164</v>
      </c>
      <c r="H61">
        <f t="shared" si="8"/>
        <v>232.40627975517489</v>
      </c>
      <c r="I61">
        <f t="shared" si="12"/>
        <v>10</v>
      </c>
      <c r="J61">
        <f>IF(B60&lt;Utenti!$B$25, C61+C$32/(INTERZONALFLOW)*(1-EXP(-INTERZONALFLOW/NFVOL*B61)),D61)</f>
        <v>1284.2642835863774</v>
      </c>
      <c r="K61">
        <f t="shared" si="9"/>
        <v>70.454849420036624</v>
      </c>
      <c r="L61">
        <f t="shared" si="10"/>
        <v>140.90969884007325</v>
      </c>
      <c r="M61">
        <f t="shared" si="11"/>
        <v>422.72909652021974</v>
      </c>
      <c r="N61">
        <f t="shared" si="13"/>
        <v>10</v>
      </c>
    </row>
    <row r="62" spans="2:14" x14ac:dyDescent="0.2">
      <c r="B62">
        <f t="shared" si="4"/>
        <v>11</v>
      </c>
      <c r="C62">
        <f>IF(B61&lt;Utenti!$B$25, Quellstärke/(Volumen*Verlustrate)*(1-EXP(-Verlustrate*B62)),"")</f>
        <v>922.15392897044649</v>
      </c>
      <c r="D62" t="str">
        <f>IF(B62&gt;Utenti!$B$25, Quellstärke/(Volumen*Verlustrate)*(1-EXP(-Verlustrate*Utenti!$B$25))  * EXP(-Verlustrate*(B62-Utenti!$B$25)), "")</f>
        <v/>
      </c>
      <c r="E62">
        <f t="shared" si="5"/>
        <v>922.15392897044649</v>
      </c>
      <c r="F62">
        <f t="shared" si="6"/>
        <v>45.650534426474167</v>
      </c>
      <c r="G62">
        <f t="shared" si="7"/>
        <v>91.301068852948333</v>
      </c>
      <c r="H62">
        <f t="shared" si="8"/>
        <v>273.903206558845</v>
      </c>
      <c r="I62">
        <f t="shared" si="12"/>
        <v>11</v>
      </c>
      <c r="J62">
        <f>IF(B61&lt;Utenti!$B$25, C62+C$32/(INTERZONALFLOW)*(1-EXP(-INTERZONALFLOW/NFVOL*B62)),D62)</f>
        <v>1345.093534719482</v>
      </c>
      <c r="K62">
        <f t="shared" si="9"/>
        <v>80.543050930432742</v>
      </c>
      <c r="L62">
        <f t="shared" si="10"/>
        <v>161.08610186086548</v>
      </c>
      <c r="M62">
        <f t="shared" si="11"/>
        <v>483.25830558259645</v>
      </c>
      <c r="N62">
        <f t="shared" si="13"/>
        <v>11</v>
      </c>
    </row>
    <row r="63" spans="2:14" x14ac:dyDescent="0.2">
      <c r="B63">
        <f t="shared" si="4"/>
        <v>12</v>
      </c>
      <c r="C63">
        <f>IF(B62&lt;Utenti!$B$25, Quellstärke/(Volumen*Verlustrate)*(1-EXP(-Verlustrate*B63)),"")</f>
        <v>979.41199634997554</v>
      </c>
      <c r="D63" t="str">
        <f>IF(B63&gt;Utenti!$B$25, Quellstärke/(Volumen*Verlustrate)*(1-EXP(-Verlustrate*Utenti!$B$25))  * EXP(-Verlustrate*(B63-Utenti!$B$25)), "")</f>
        <v/>
      </c>
      <c r="E63">
        <f t="shared" si="5"/>
        <v>979.41199634997554</v>
      </c>
      <c r="F63">
        <f t="shared" si="6"/>
        <v>52.996124399098981</v>
      </c>
      <c r="G63">
        <f t="shared" si="7"/>
        <v>105.99224879819796</v>
      </c>
      <c r="H63">
        <f t="shared" si="8"/>
        <v>317.97674639459387</v>
      </c>
      <c r="I63">
        <f t="shared" si="12"/>
        <v>12</v>
      </c>
      <c r="J63">
        <f>IF(B62&lt;Utenti!$B$25, C63+C$32/(INTERZONALFLOW)*(1-EXP(-INTERZONALFLOW/NFVOL*B63)),D63)</f>
        <v>1402.351602099011</v>
      </c>
      <c r="K63">
        <f t="shared" si="9"/>
        <v>91.060687946175321</v>
      </c>
      <c r="L63">
        <f t="shared" si="10"/>
        <v>182.12137589235064</v>
      </c>
      <c r="M63">
        <f t="shared" si="11"/>
        <v>546.3641276770519</v>
      </c>
      <c r="N63">
        <f t="shared" si="13"/>
        <v>12</v>
      </c>
    </row>
    <row r="64" spans="2:14" x14ac:dyDescent="0.2">
      <c r="B64">
        <f t="shared" si="4"/>
        <v>13</v>
      </c>
      <c r="C64">
        <f>IF(B63&lt;Utenti!$B$25, Quellstärke/(Volumen*Verlustrate)*(1-EXP(-Verlustrate*B64)),"")</f>
        <v>1033.3085382104828</v>
      </c>
      <c r="D64" t="str">
        <f>IF(B64&gt;Utenti!$B$25, Quellstärke/(Volumen*Verlustrate)*(1-EXP(-Verlustrate*Utenti!$B$25))  * EXP(-Verlustrate*(B64-Utenti!$B$25)), "")</f>
        <v/>
      </c>
      <c r="E64">
        <f t="shared" si="5"/>
        <v>1033.3085382104828</v>
      </c>
      <c r="F64">
        <f t="shared" si="6"/>
        <v>60.745938435677601</v>
      </c>
      <c r="G64">
        <f t="shared" si="7"/>
        <v>121.4918768713552</v>
      </c>
      <c r="H64">
        <f t="shared" si="8"/>
        <v>364.47563061406561</v>
      </c>
      <c r="I64">
        <f t="shared" si="12"/>
        <v>13</v>
      </c>
      <c r="J64">
        <f>IF(B63&lt;Utenti!$B$25, C64+C$32/(INTERZONALFLOW)*(1-EXP(-INTERZONALFLOW/NFVOL*B64)),D64)</f>
        <v>1456.2481439595183</v>
      </c>
      <c r="K64">
        <f t="shared" si="9"/>
        <v>101.98254902587171</v>
      </c>
      <c r="L64">
        <f t="shared" si="10"/>
        <v>203.96509805174341</v>
      </c>
      <c r="M64">
        <f t="shared" si="11"/>
        <v>611.8952941552302</v>
      </c>
      <c r="N64">
        <f t="shared" si="13"/>
        <v>13</v>
      </c>
    </row>
    <row r="65" spans="2:14" x14ac:dyDescent="0.2">
      <c r="B65">
        <f t="shared" si="4"/>
        <v>14</v>
      </c>
      <c r="C65">
        <f>IF(B64&lt;Utenti!$B$25, Quellstärke/(Volumen*Verlustrate)*(1-EXP(-Verlustrate*B65)),"")</f>
        <v>1084.0409041016851</v>
      </c>
      <c r="D65" t="str">
        <f>IF(B65&gt;Utenti!$B$25, Quellstärke/(Volumen*Verlustrate)*(1-EXP(-Verlustrate*Utenti!$B$25))  * EXP(-Verlustrate*(B65-Utenti!$B$25)), "")</f>
        <v/>
      </c>
      <c r="E65">
        <f t="shared" si="5"/>
        <v>1084.0409041016851</v>
      </c>
      <c r="F65">
        <f t="shared" si="6"/>
        <v>68.876245216440239</v>
      </c>
      <c r="G65">
        <f t="shared" si="7"/>
        <v>137.75249043288048</v>
      </c>
      <c r="H65">
        <f t="shared" si="8"/>
        <v>413.25747129864146</v>
      </c>
      <c r="I65">
        <f t="shared" si="12"/>
        <v>14</v>
      </c>
      <c r="J65">
        <f>IF(B64&lt;Utenti!$B$25, C65+C$32/(INTERZONALFLOW)*(1-EXP(-INTERZONALFLOW/NFVOL*B65)),D65)</f>
        <v>1506.9805098507206</v>
      </c>
      <c r="K65">
        <f t="shared" si="9"/>
        <v>113.28490284975211</v>
      </c>
      <c r="L65">
        <f t="shared" si="10"/>
        <v>226.56980569950423</v>
      </c>
      <c r="M65">
        <f t="shared" si="11"/>
        <v>679.70941709851263</v>
      </c>
      <c r="N65">
        <f t="shared" si="13"/>
        <v>14</v>
      </c>
    </row>
    <row r="66" spans="2:14" x14ac:dyDescent="0.2">
      <c r="B66">
        <f t="shared" si="4"/>
        <v>15</v>
      </c>
      <c r="C66">
        <f>IF(B65&lt;Utenti!$B$25, Quellstärke/(Volumen*Verlustrate)*(1-EXP(-Verlustrate*B66)),"")</f>
        <v>1131.794857510796</v>
      </c>
      <c r="D66" t="str">
        <f>IF(B66&gt;Utenti!$B$25, Quellstärke/(Volumen*Verlustrate)*(1-EXP(-Verlustrate*Utenti!$B$25))  * EXP(-Verlustrate*(B66-Utenti!$B$25)), "")</f>
        <v/>
      </c>
      <c r="E66">
        <f t="shared" si="5"/>
        <v>1131.794857510796</v>
      </c>
      <c r="F66">
        <f t="shared" si="6"/>
        <v>77.364706647771214</v>
      </c>
      <c r="G66">
        <f t="shared" si="7"/>
        <v>154.72941329554243</v>
      </c>
      <c r="H66">
        <f t="shared" si="8"/>
        <v>464.18823988662729</v>
      </c>
      <c r="I66">
        <f t="shared" si="12"/>
        <v>15</v>
      </c>
      <c r="J66">
        <f>IF(B65&lt;Utenti!$B$25, C66+C$32/(INTERZONALFLOW)*(1-EXP(-INTERZONALFLOW/NFVOL*B66)),D66)</f>
        <v>1554.7344632598315</v>
      </c>
      <c r="K66">
        <f t="shared" si="9"/>
        <v>124.94541132420085</v>
      </c>
      <c r="L66">
        <f t="shared" si="10"/>
        <v>249.8908226484017</v>
      </c>
      <c r="M66">
        <f t="shared" si="11"/>
        <v>749.67246794520509</v>
      </c>
      <c r="N66">
        <f t="shared" si="13"/>
        <v>15</v>
      </c>
    </row>
    <row r="67" spans="2:14" x14ac:dyDescent="0.2">
      <c r="B67">
        <f t="shared" si="4"/>
        <v>16</v>
      </c>
      <c r="C67">
        <f>IF(B66&lt;Utenti!$B$25, Quellstärke/(Volumen*Verlustrate)*(1-EXP(-Verlustrate*B67)),"")</f>
        <v>1176.7452560609054</v>
      </c>
      <c r="D67" t="str">
        <f>IF(B67&gt;Utenti!$B$25, Quellstärke/(Volumen*Verlustrate)*(1-EXP(-Verlustrate*Utenti!$B$25))  * EXP(-Verlustrate*(B67-Utenti!$B$25)), "")</f>
        <v/>
      </c>
      <c r="E67">
        <f t="shared" si="5"/>
        <v>1176.7452560609054</v>
      </c>
      <c r="F67">
        <f t="shared" si="6"/>
        <v>86.190296068228008</v>
      </c>
      <c r="G67">
        <f t="shared" si="7"/>
        <v>172.38059213645602</v>
      </c>
      <c r="H67">
        <f t="shared" si="8"/>
        <v>517.14177640936805</v>
      </c>
      <c r="I67">
        <f t="shared" si="12"/>
        <v>16</v>
      </c>
      <c r="J67">
        <f>IF(B66&lt;Utenti!$B$25, C67+C$32/(INTERZONALFLOW)*(1-EXP(-INTERZONALFLOW/NFVOL*B67)),D67)</f>
        <v>1599.6848618099409</v>
      </c>
      <c r="K67">
        <f t="shared" si="9"/>
        <v>136.94304778777541</v>
      </c>
      <c r="L67">
        <f t="shared" si="10"/>
        <v>273.88609557555083</v>
      </c>
      <c r="M67">
        <f t="shared" si="11"/>
        <v>821.65828672665248</v>
      </c>
      <c r="N67">
        <f t="shared" si="13"/>
        <v>16</v>
      </c>
    </row>
    <row r="68" spans="2:14" x14ac:dyDescent="0.2">
      <c r="B68">
        <f t="shared" si="4"/>
        <v>17</v>
      </c>
      <c r="C68">
        <f>IF(B67&lt;Utenti!$B$25, Quellstärke/(Volumen*Verlustrate)*(1-EXP(-Verlustrate*B68)),"")</f>
        <v>1219.0566917760516</v>
      </c>
      <c r="D68" t="str">
        <f>IF(B68&gt;Utenti!$B$25, Quellstärke/(Volumen*Verlustrate)*(1-EXP(-Verlustrate*Utenti!$B$25))  * EXP(-Verlustrate*(B68-Utenti!$B$25)), "")</f>
        <v/>
      </c>
      <c r="E68">
        <f t="shared" si="5"/>
        <v>1219.0566917760516</v>
      </c>
      <c r="F68">
        <f t="shared" si="6"/>
        <v>95.333221256548399</v>
      </c>
      <c r="G68">
        <f t="shared" si="7"/>
        <v>190.6664425130968</v>
      </c>
      <c r="H68">
        <f t="shared" si="8"/>
        <v>571.99932753929033</v>
      </c>
      <c r="I68">
        <f t="shared" si="12"/>
        <v>17</v>
      </c>
      <c r="J68">
        <f>IF(B67&lt;Utenti!$B$25, C68+C$32/(INTERZONALFLOW)*(1-EXP(-INTERZONALFLOW/NFVOL*B68)),D68)</f>
        <v>1641.9962975250871</v>
      </c>
      <c r="K68">
        <f t="shared" si="9"/>
        <v>149.25802001921357</v>
      </c>
      <c r="L68">
        <f t="shared" si="10"/>
        <v>298.51604003842715</v>
      </c>
      <c r="M68">
        <f t="shared" si="11"/>
        <v>895.54812011528134</v>
      </c>
      <c r="N68">
        <f t="shared" si="13"/>
        <v>17</v>
      </c>
    </row>
    <row r="69" spans="2:14" x14ac:dyDescent="0.2">
      <c r="B69">
        <f t="shared" si="4"/>
        <v>18</v>
      </c>
      <c r="C69">
        <f>IF(B68&lt;Utenti!$B$25, Quellstärke/(Volumen*Verlustrate)*(1-EXP(-Verlustrate*B69)),"")</f>
        <v>1258.884093757398</v>
      </c>
      <c r="D69" t="str">
        <f>IF(B69&gt;Utenti!$B$25, Quellstärke/(Volumen*Verlustrate)*(1-EXP(-Verlustrate*Utenti!$B$25))  * EXP(-Verlustrate*(B69-Utenti!$B$25)), "")</f>
        <v/>
      </c>
      <c r="E69">
        <f t="shared" si="5"/>
        <v>1258.884093757398</v>
      </c>
      <c r="F69">
        <f t="shared" si="6"/>
        <v>104.77485195972888</v>
      </c>
      <c r="G69">
        <f t="shared" si="7"/>
        <v>209.54970391945776</v>
      </c>
      <c r="H69">
        <f t="shared" si="8"/>
        <v>628.64911175837324</v>
      </c>
      <c r="I69">
        <f t="shared" si="12"/>
        <v>18</v>
      </c>
      <c r="J69">
        <f>IF(B68&lt;Utenti!$B$25, C69+C$32/(INTERZONALFLOW)*(1-EXP(-INTERZONALFLOW/NFVOL*B69)),D69)</f>
        <v>1681.8236995064335</v>
      </c>
      <c r="K69">
        <f t="shared" si="9"/>
        <v>161.87169776551184</v>
      </c>
      <c r="L69">
        <f t="shared" si="10"/>
        <v>323.74339553102368</v>
      </c>
      <c r="M69">
        <f t="shared" si="11"/>
        <v>971.23018659307081</v>
      </c>
      <c r="N69">
        <f t="shared" si="13"/>
        <v>18</v>
      </c>
    </row>
    <row r="70" spans="2:14" x14ac:dyDescent="0.2">
      <c r="B70">
        <f t="shared" si="4"/>
        <v>19</v>
      </c>
      <c r="C70">
        <f>IF(B69&lt;Utenti!$B$25, Quellstärke/(Volumen*Verlustrate)*(1-EXP(-Verlustrate*B70)),"")</f>
        <v>1296.3732954772995</v>
      </c>
      <c r="D70" t="str">
        <f>IF(B70&gt;Utenti!$B$25, Quellstärke/(Volumen*Verlustrate)*(1-EXP(-Verlustrate*Utenti!$B$25))  * EXP(-Verlustrate*(B70-Utenti!$B$25)), "")</f>
        <v/>
      </c>
      <c r="E70">
        <f t="shared" ref="E70:E133" si="14">IF(ISNUMBER(C70),C70)+IF((ISNUMBER(D70)),D70)</f>
        <v>1296.3732954772995</v>
      </c>
      <c r="F70">
        <f t="shared" si="6"/>
        <v>114.49765167580863</v>
      </c>
      <c r="G70">
        <f t="shared" si="7"/>
        <v>228.99530335161725</v>
      </c>
      <c r="H70">
        <f t="shared" si="8"/>
        <v>686.98591005485173</v>
      </c>
      <c r="I70">
        <f t="shared" si="12"/>
        <v>19</v>
      </c>
      <c r="J70">
        <f>IF(B69&lt;Utenti!$B$25, C70+C$32/(INTERZONALFLOW)*(1-EXP(-INTERZONALFLOW/NFVOL*B70)),D70)</f>
        <v>1719.312901226335</v>
      </c>
      <c r="K70">
        <f t="shared" si="9"/>
        <v>174.76654452470936</v>
      </c>
      <c r="L70">
        <f t="shared" si="10"/>
        <v>349.53308904941872</v>
      </c>
      <c r="M70">
        <f t="shared" si="11"/>
        <v>1048.5992671482559</v>
      </c>
      <c r="N70">
        <f t="shared" si="13"/>
        <v>19</v>
      </c>
    </row>
    <row r="71" spans="2:14" x14ac:dyDescent="0.2">
      <c r="B71">
        <f t="shared" si="4"/>
        <v>20</v>
      </c>
      <c r="C71">
        <f>IF(B70&lt;Utenti!$B$25, Quellstärke/(Volumen*Verlustrate)*(1-EXP(-Verlustrate*B71)),"")</f>
        <v>1331.6615687684805</v>
      </c>
      <c r="D71" t="str">
        <f>IF(B71&gt;Utenti!$B$25, Quellstärke/(Volumen*Verlustrate)*(1-EXP(-Verlustrate*Utenti!$B$25))  * EXP(-Verlustrate*(B71-Utenti!$B$25)), "")</f>
        <v/>
      </c>
      <c r="E71">
        <f t="shared" si="14"/>
        <v>1331.6615687684805</v>
      </c>
      <c r="F71">
        <f t="shared" si="6"/>
        <v>124.48511344157222</v>
      </c>
      <c r="G71">
        <f t="shared" si="7"/>
        <v>248.97022688314445</v>
      </c>
      <c r="H71">
        <f t="shared" si="8"/>
        <v>746.91068064943329</v>
      </c>
      <c r="I71">
        <f t="shared" si="12"/>
        <v>20</v>
      </c>
      <c r="J71">
        <f>IF(B70&lt;Utenti!$B$25, C71+C$32/(INTERZONALFLOW)*(1-EXP(-INTERZONALFLOW/NFVOL*B71)),D71)</f>
        <v>1754.601174517516</v>
      </c>
      <c r="K71">
        <f t="shared" si="9"/>
        <v>187.92605333359074</v>
      </c>
      <c r="L71">
        <f t="shared" si="10"/>
        <v>375.85210666718149</v>
      </c>
      <c r="M71">
        <f t="shared" si="11"/>
        <v>1127.556320001544</v>
      </c>
      <c r="N71">
        <f t="shared" si="13"/>
        <v>20</v>
      </c>
    </row>
    <row r="72" spans="2:14" x14ac:dyDescent="0.2">
      <c r="B72">
        <f t="shared" si="4"/>
        <v>21</v>
      </c>
      <c r="C72">
        <f>IF(B71&lt;Utenti!$B$25, Quellstärke/(Volumen*Verlustrate)*(1-EXP(-Verlustrate*B72)),"")</f>
        <v>1364.8781264635995</v>
      </c>
      <c r="D72" t="str">
        <f>IF(B72&gt;Utenti!$B$25, Quellstärke/(Volumen*Verlustrate)*(1-EXP(-Verlustrate*Utenti!$B$25))  * EXP(-Verlustrate*(B72-Utenti!$B$25)), "")</f>
        <v/>
      </c>
      <c r="E72">
        <f t="shared" si="14"/>
        <v>1364.8781264635995</v>
      </c>
      <c r="F72">
        <f t="shared" si="6"/>
        <v>134.72169939004922</v>
      </c>
      <c r="G72">
        <f t="shared" si="7"/>
        <v>269.44339878009845</v>
      </c>
      <c r="H72">
        <f t="shared" si="8"/>
        <v>808.33019634029529</v>
      </c>
      <c r="I72">
        <f t="shared" si="12"/>
        <v>21</v>
      </c>
      <c r="J72">
        <f>IF(B71&lt;Utenti!$B$25, C72+C$32/(INTERZONALFLOW)*(1-EXP(-INTERZONALFLOW/NFVOL*B72)),D72)</f>
        <v>1787.8177322126351</v>
      </c>
      <c r="K72">
        <f t="shared" si="9"/>
        <v>201.33468632518552</v>
      </c>
      <c r="L72">
        <f t="shared" si="10"/>
        <v>402.66937265037103</v>
      </c>
      <c r="M72">
        <f t="shared" si="11"/>
        <v>1208.0081179511126</v>
      </c>
      <c r="N72">
        <f t="shared" si="13"/>
        <v>21</v>
      </c>
    </row>
    <row r="73" spans="2:14" x14ac:dyDescent="0.2">
      <c r="B73">
        <f t="shared" si="4"/>
        <v>22</v>
      </c>
      <c r="C73">
        <f>IF(B72&lt;Utenti!$B$25, Quellstärke/(Volumen*Verlustrate)*(1-EXP(-Verlustrate*B73)),"")</f>
        <v>1396.1445955256868</v>
      </c>
      <c r="D73" t="str">
        <f>IF(B73&gt;Utenti!$B$25, Quellstärke/(Volumen*Verlustrate)*(1-EXP(-Verlustrate*Utenti!$B$25))  * EXP(-Verlustrate*(B73-Utenti!$B$25)), "")</f>
        <v/>
      </c>
      <c r="E73">
        <f t="shared" si="14"/>
        <v>1396.1445955256868</v>
      </c>
      <c r="F73">
        <f t="shared" si="6"/>
        <v>145.19278385649187</v>
      </c>
      <c r="G73">
        <f t="shared" si="7"/>
        <v>290.38556771298374</v>
      </c>
      <c r="H73">
        <f t="shared" si="8"/>
        <v>871.15670313895123</v>
      </c>
      <c r="I73">
        <f t="shared" si="12"/>
        <v>22</v>
      </c>
      <c r="J73">
        <f>IF(B72&lt;Utenti!$B$25, C73+C$32/(INTERZONALFLOW)*(1-EXP(-INTERZONALFLOW/NFVOL*B73)),D73)</f>
        <v>1819.0842012747223</v>
      </c>
      <c r="K73">
        <f t="shared" si="9"/>
        <v>214.97781783474593</v>
      </c>
      <c r="L73">
        <f t="shared" si="10"/>
        <v>429.95563566949187</v>
      </c>
      <c r="M73">
        <f t="shared" si="11"/>
        <v>1289.866907008475</v>
      </c>
      <c r="N73">
        <f t="shared" si="13"/>
        <v>22</v>
      </c>
    </row>
    <row r="74" spans="2:14" x14ac:dyDescent="0.2">
      <c r="B74">
        <f t="shared" si="4"/>
        <v>23</v>
      </c>
      <c r="C74">
        <f>IF(B73&lt;Utenti!$B$25, Quellstärke/(Volumen*Verlustrate)*(1-EXP(-Verlustrate*B74)),"")</f>
        <v>1425.57546240188</v>
      </c>
      <c r="D74" t="str">
        <f>IF(B74&gt;Utenti!$B$25, Quellstärke/(Volumen*Verlustrate)*(1-EXP(-Verlustrate*Utenti!$B$25))  * EXP(-Verlustrate*(B74-Utenti!$B$25)), "")</f>
        <v/>
      </c>
      <c r="E74">
        <f t="shared" si="14"/>
        <v>1425.57546240188</v>
      </c>
      <c r="F74">
        <f t="shared" si="6"/>
        <v>155.88459982450598</v>
      </c>
      <c r="G74">
        <f t="shared" si="7"/>
        <v>311.76919964901197</v>
      </c>
      <c r="H74">
        <f t="shared" si="8"/>
        <v>935.30759894703579</v>
      </c>
      <c r="I74">
        <f t="shared" si="12"/>
        <v>23</v>
      </c>
      <c r="J74">
        <f>IF(B73&lt;Utenti!$B$25, C74+C$32/(INTERZONALFLOW)*(1-EXP(-INTERZONALFLOW/NFVOL*B74)),D74)</f>
        <v>1848.5150681509156</v>
      </c>
      <c r="K74">
        <f t="shared" si="9"/>
        <v>228.84168084587779</v>
      </c>
      <c r="L74">
        <f t="shared" si="10"/>
        <v>457.68336169175558</v>
      </c>
      <c r="M74">
        <f t="shared" si="11"/>
        <v>1373.0500850752662</v>
      </c>
      <c r="N74">
        <f t="shared" si="13"/>
        <v>23</v>
      </c>
    </row>
    <row r="75" spans="2:14" x14ac:dyDescent="0.2">
      <c r="B75">
        <f t="shared" si="4"/>
        <v>24</v>
      </c>
      <c r="C75">
        <f>IF(B74&lt;Utenti!$B$25, Quellstärke/(Volumen*Verlustrate)*(1-EXP(-Verlustrate*B75)),"")</f>
        <v>1453.2784922311905</v>
      </c>
      <c r="D75" t="str">
        <f>IF(B75&gt;Utenti!$B$25, Quellstärke/(Volumen*Verlustrate)*(1-EXP(-Verlustrate*Utenti!$B$25))  * EXP(-Verlustrate*(B75-Utenti!$B$25)), "")</f>
        <v/>
      </c>
      <c r="E75">
        <f t="shared" si="14"/>
        <v>1453.2784922311905</v>
      </c>
      <c r="F75">
        <f t="shared" si="6"/>
        <v>166.78418851623991</v>
      </c>
      <c r="G75">
        <f t="shared" si="7"/>
        <v>333.56837703247982</v>
      </c>
      <c r="H75">
        <f t="shared" si="8"/>
        <v>1000.7051310974393</v>
      </c>
      <c r="I75">
        <f t="shared" si="12"/>
        <v>24</v>
      </c>
      <c r="J75">
        <f>IF(B74&lt;Utenti!$B$25, C75+C$32/(INTERZONALFLOW)*(1-EXP(-INTERZONALFLOW/NFVOL*B75)),D75)</f>
        <v>1876.218097980226</v>
      </c>
      <c r="K75">
        <f t="shared" si="9"/>
        <v>242.91331658072949</v>
      </c>
      <c r="L75">
        <f t="shared" si="10"/>
        <v>485.82663316145897</v>
      </c>
      <c r="M75">
        <f t="shared" si="11"/>
        <v>1457.4798994843763</v>
      </c>
      <c r="N75">
        <f t="shared" si="13"/>
        <v>24</v>
      </c>
    </row>
    <row r="76" spans="2:14" x14ac:dyDescent="0.2">
      <c r="B76">
        <f t="shared" si="4"/>
        <v>25</v>
      </c>
      <c r="C76">
        <f>IF(B75&lt;Utenti!$B$25, Quellstärke/(Volumen*Verlustrate)*(1-EXP(-Verlustrate*B76)),"")</f>
        <v>1479.355123441278</v>
      </c>
      <c r="D76" t="str">
        <f>IF(B76&gt;Utenti!$B$25, Quellstärke/(Volumen*Verlustrate)*(1-EXP(-Verlustrate*Utenti!$B$25))  * EXP(-Verlustrate*(B76-Utenti!$B$25)), "")</f>
        <v/>
      </c>
      <c r="E76">
        <f t="shared" si="14"/>
        <v>1479.355123441278</v>
      </c>
      <c r="F76">
        <f t="shared" si="6"/>
        <v>177.87935194204948</v>
      </c>
      <c r="G76">
        <f t="shared" si="7"/>
        <v>355.75870388409896</v>
      </c>
      <c r="H76">
        <f t="shared" si="8"/>
        <v>1067.2761116522968</v>
      </c>
      <c r="I76">
        <f t="shared" si="12"/>
        <v>25</v>
      </c>
      <c r="J76">
        <f>IF(B75&lt;Utenti!$B$25, C76+C$32/(INTERZONALFLOW)*(1-EXP(-INTERZONALFLOW/NFVOL*B76)),D76)</f>
        <v>1902.2947291903135</v>
      </c>
      <c r="K76">
        <f t="shared" si="9"/>
        <v>257.18052704965686</v>
      </c>
      <c r="L76">
        <f t="shared" si="10"/>
        <v>514.36105409931372</v>
      </c>
      <c r="M76">
        <f t="shared" si="11"/>
        <v>1543.0831622979404</v>
      </c>
      <c r="N76">
        <f t="shared" si="13"/>
        <v>25</v>
      </c>
    </row>
    <row r="77" spans="2:14" x14ac:dyDescent="0.2">
      <c r="B77">
        <f t="shared" si="4"/>
        <v>26</v>
      </c>
      <c r="C77">
        <f>IF(B76&lt;Utenti!$B$25, Quellstärke/(Volumen*Verlustrate)*(1-EXP(-Verlustrate*B77)),"")</f>
        <v>1503.9008391791085</v>
      </c>
      <c r="D77" t="str">
        <f>IF(B77&gt;Utenti!$B$25, Quellstärke/(Volumen*Verlustrate)*(1-EXP(-Verlustrate*Utenti!$B$25))  * EXP(-Verlustrate*(B77-Utenti!$B$25)), "")</f>
        <v/>
      </c>
      <c r="E77">
        <f t="shared" si="14"/>
        <v>1503.9008391791085</v>
      </c>
      <c r="F77">
        <f t="shared" si="6"/>
        <v>189.15860823589279</v>
      </c>
      <c r="G77">
        <f t="shared" si="7"/>
        <v>378.31721647178557</v>
      </c>
      <c r="H77">
        <f t="shared" si="8"/>
        <v>1134.9516494153568</v>
      </c>
      <c r="I77">
        <f t="shared" si="12"/>
        <v>26</v>
      </c>
      <c r="J77">
        <f>IF(B76&lt;Utenti!$B$25, C77+C$32/(INTERZONALFLOW)*(1-EXP(-INTERZONALFLOW/NFVOL*B77)),D77)</f>
        <v>1926.8404449281441</v>
      </c>
      <c r="K77">
        <f t="shared" si="9"/>
        <v>271.63183038661793</v>
      </c>
      <c r="L77">
        <f t="shared" si="10"/>
        <v>543.26366077323587</v>
      </c>
      <c r="M77">
        <f t="shared" si="11"/>
        <v>1629.7909823197069</v>
      </c>
      <c r="N77">
        <f t="shared" si="13"/>
        <v>26</v>
      </c>
    </row>
    <row r="78" spans="2:14" x14ac:dyDescent="0.2">
      <c r="B78">
        <f t="shared" si="4"/>
        <v>27</v>
      </c>
      <c r="C78">
        <f>IF(B77&lt;Utenti!$B$25, Quellstärke/(Volumen*Verlustrate)*(1-EXP(-Verlustrate*B78)),"")</f>
        <v>1527.0055169355408</v>
      </c>
      <c r="D78" t="str">
        <f>IF(B78&gt;Utenti!$B$25, Quellstärke/(Volumen*Verlustrate)*(1-EXP(-Verlustrate*Utenti!$B$25))  * EXP(-Verlustrate*(B78-Utenti!$B$25)), "")</f>
        <v/>
      </c>
      <c r="E78">
        <f t="shared" si="14"/>
        <v>1527.0055169355408</v>
      </c>
      <c r="F78">
        <f t="shared" si="6"/>
        <v>200.61114961290934</v>
      </c>
      <c r="G78">
        <f t="shared" si="7"/>
        <v>401.22229922581869</v>
      </c>
      <c r="H78">
        <f t="shared" si="8"/>
        <v>1203.6668976774561</v>
      </c>
      <c r="I78">
        <f t="shared" si="12"/>
        <v>27</v>
      </c>
      <c r="J78">
        <f>IF(B77&lt;Utenti!$B$25, C78+C$32/(INTERZONALFLOW)*(1-EXP(-INTERZONALFLOW/NFVOL*B78)),D78)</f>
        <v>1949.9451226845763</v>
      </c>
      <c r="K78">
        <f t="shared" si="9"/>
        <v>286.25641880675227</v>
      </c>
      <c r="L78">
        <f t="shared" si="10"/>
        <v>572.51283761350453</v>
      </c>
      <c r="M78">
        <f t="shared" si="11"/>
        <v>1717.5385128405128</v>
      </c>
      <c r="N78">
        <f t="shared" si="13"/>
        <v>27</v>
      </c>
    </row>
    <row r="79" spans="2:14" x14ac:dyDescent="0.2">
      <c r="B79">
        <f t="shared" si="4"/>
        <v>28</v>
      </c>
      <c r="C79">
        <f>IF(B78&lt;Utenti!$B$25, Quellstärke/(Volumen*Verlustrate)*(1-EXP(-Verlustrate*B79)),"")</f>
        <v>1548.7537576440332</v>
      </c>
      <c r="D79" t="str">
        <f>IF(B79&gt;Utenti!$B$25, Quellstärke/(Volumen*Verlustrate)*(1-EXP(-Verlustrate*Utenti!$B$25))  * EXP(-Verlustrate*(B79-Utenti!$B$25)), "")</f>
        <v/>
      </c>
      <c r="E79">
        <f t="shared" si="14"/>
        <v>1548.7537576440332</v>
      </c>
      <c r="F79">
        <f t="shared" si="6"/>
        <v>212.22680279523959</v>
      </c>
      <c r="G79">
        <f t="shared" si="7"/>
        <v>424.45360559047919</v>
      </c>
      <c r="H79">
        <f t="shared" si="8"/>
        <v>1273.3608167714376</v>
      </c>
      <c r="I79">
        <f t="shared" si="12"/>
        <v>28</v>
      </c>
      <c r="J79">
        <f>IF(B78&lt;Utenti!$B$25, C79+C$32/(INTERZONALFLOW)*(1-EXP(-INTERZONALFLOW/NFVOL*B79)),D79)</f>
        <v>1971.6933633930687</v>
      </c>
      <c r="K79">
        <f t="shared" si="9"/>
        <v>301.04411903220029</v>
      </c>
      <c r="L79">
        <f t="shared" si="10"/>
        <v>602.08823806440057</v>
      </c>
      <c r="M79">
        <f t="shared" si="11"/>
        <v>1806.2647141932009</v>
      </c>
      <c r="N79">
        <f t="shared" si="13"/>
        <v>28</v>
      </c>
    </row>
    <row r="80" spans="2:14" x14ac:dyDescent="0.2">
      <c r="B80">
        <f t="shared" si="4"/>
        <v>29</v>
      </c>
      <c r="C80">
        <f>IF(B79&lt;Utenti!$B$25, Quellstärke/(Volumen*Verlustrate)*(1-EXP(-Verlustrate*B80)),"")</f>
        <v>1569.2251954585188</v>
      </c>
      <c r="D80" t="str">
        <f>IF(B80&gt;Utenti!$B$25, Quellstärke/(Volumen*Verlustrate)*(1-EXP(-Verlustrate*Utenti!$B$25))  * EXP(-Verlustrate*(B80-Utenti!$B$25)), "")</f>
        <v/>
      </c>
      <c r="E80">
        <f t="shared" si="14"/>
        <v>1569.2251954585188</v>
      </c>
      <c r="F80">
        <f t="shared" si="6"/>
        <v>223.99599176117849</v>
      </c>
      <c r="G80">
        <f t="shared" si="7"/>
        <v>447.99198352235697</v>
      </c>
      <c r="H80">
        <f t="shared" si="8"/>
        <v>1343.9759505670709</v>
      </c>
      <c r="I80">
        <f t="shared" si="12"/>
        <v>29</v>
      </c>
      <c r="J80">
        <f>IF(B79&lt;Utenti!$B$25, C80+C$32/(INTERZONALFLOW)*(1-EXP(-INTERZONALFLOW/NFVOL*B80)),D80)</f>
        <v>1992.1648012075543</v>
      </c>
      <c r="K80">
        <f t="shared" si="9"/>
        <v>315.98535504125692</v>
      </c>
      <c r="L80">
        <f t="shared" si="10"/>
        <v>631.97071008251385</v>
      </c>
      <c r="M80">
        <f t="shared" si="11"/>
        <v>1895.912130247541</v>
      </c>
      <c r="N80">
        <f t="shared" si="13"/>
        <v>29</v>
      </c>
    </row>
    <row r="81" spans="2:14" x14ac:dyDescent="0.2">
      <c r="B81">
        <f t="shared" si="4"/>
        <v>30</v>
      </c>
      <c r="C81">
        <f>IF(B80&lt;Utenti!$B$25, Quellstärke/(Volumen*Verlustrate)*(1-EXP(-Verlustrate*B81)),"")</f>
        <v>1588.4947893447359</v>
      </c>
      <c r="D81" t="str">
        <f>IF(B81&gt;Utenti!$B$25, Quellstärke/(Volumen*Verlustrate)*(1-EXP(-Verlustrate*Utenti!$B$25))  * EXP(-Verlustrate*(B81-Utenti!$B$25)), "")</f>
        <v/>
      </c>
      <c r="E81">
        <f t="shared" si="14"/>
        <v>1588.4947893447359</v>
      </c>
      <c r="F81">
        <f t="shared" si="6"/>
        <v>235.90970268126401</v>
      </c>
      <c r="G81">
        <f t="shared" si="7"/>
        <v>471.81940536252802</v>
      </c>
      <c r="H81">
        <f t="shared" si="8"/>
        <v>1415.4582160875839</v>
      </c>
      <c r="I81">
        <f t="shared" si="12"/>
        <v>30</v>
      </c>
      <c r="J81">
        <f>IF(B80&lt;Utenti!$B$25, C81+C$32/(INTERZONALFLOW)*(1-EXP(-INTERZONALFLOW/NFVOL*B81)),D81)</f>
        <v>2011.4343950937714</v>
      </c>
      <c r="K81">
        <f t="shared" si="9"/>
        <v>331.07111300446019</v>
      </c>
      <c r="L81">
        <f t="shared" si="10"/>
        <v>662.14222600892037</v>
      </c>
      <c r="M81">
        <f t="shared" si="11"/>
        <v>1986.4266780267608</v>
      </c>
      <c r="N81">
        <f t="shared" si="13"/>
        <v>30</v>
      </c>
    </row>
    <row r="82" spans="2:14" x14ac:dyDescent="0.2">
      <c r="B82">
        <f t="shared" si="4"/>
        <v>31</v>
      </c>
      <c r="C82">
        <f>IF(B81&lt;Utenti!$B$25, Quellstärke/(Volumen*Verlustrate)*(1-EXP(-Verlustrate*B82)),"")</f>
        <v>1606.6330975527208</v>
      </c>
      <c r="D82" t="str">
        <f>IF(B82&gt;Utenti!$B$25, Quellstärke/(Volumen*Verlustrate)*(1-EXP(-Verlustrate*Utenti!$B$25))  * EXP(-Verlustrate*(B82-Utenti!$B$25)), "")</f>
        <v/>
      </c>
      <c r="E82">
        <f t="shared" si="14"/>
        <v>1606.6330975527208</v>
      </c>
      <c r="F82">
        <f t="shared" si="6"/>
        <v>247.9594509129094</v>
      </c>
      <c r="G82">
        <f t="shared" si="7"/>
        <v>495.91890182581881</v>
      </c>
      <c r="H82">
        <f t="shared" si="8"/>
        <v>1487.7567054774563</v>
      </c>
      <c r="I82">
        <f t="shared" si="12"/>
        <v>31</v>
      </c>
      <c r="J82">
        <f>IF(B81&lt;Utenti!$B$25, C82+C$32/(INTERZONALFLOW)*(1-EXP(-INTERZONALFLOW/NFVOL*B82)),D82)</f>
        <v>2029.5727033017563</v>
      </c>
      <c r="K82">
        <f t="shared" si="9"/>
        <v>346.29290827922335</v>
      </c>
      <c r="L82">
        <f t="shared" si="10"/>
        <v>692.58581655844671</v>
      </c>
      <c r="M82">
        <f t="shared" si="11"/>
        <v>2077.75744967534</v>
      </c>
      <c r="N82">
        <f t="shared" si="13"/>
        <v>31</v>
      </c>
    </row>
    <row r="83" spans="2:14" x14ac:dyDescent="0.2">
      <c r="B83">
        <f t="shared" si="4"/>
        <v>32</v>
      </c>
      <c r="C83">
        <f>IF(B82&lt;Utenti!$B$25, Quellstärke/(Volumen*Verlustrate)*(1-EXP(-Verlustrate*B83)),"")</f>
        <v>1623.7065359754777</v>
      </c>
      <c r="D83" t="str">
        <f>IF(B83&gt;Utenti!$B$25, Quellstärke/(Volumen*Verlustrate)*(1-EXP(-Verlustrate*Utenti!$B$25))  * EXP(-Verlustrate*(B83-Utenti!$B$25)), "")</f>
        <v/>
      </c>
      <c r="E83">
        <f t="shared" si="14"/>
        <v>1623.7065359754777</v>
      </c>
      <c r="F83">
        <f t="shared" si="6"/>
        <v>260.13724993272547</v>
      </c>
      <c r="G83">
        <f t="shared" si="7"/>
        <v>520.27449986545093</v>
      </c>
      <c r="H83">
        <f t="shared" si="8"/>
        <v>1560.8234995963528</v>
      </c>
      <c r="I83">
        <f t="shared" si="12"/>
        <v>32</v>
      </c>
      <c r="J83">
        <f>IF(B82&lt;Utenti!$B$25, C83+C$32/(INTERZONALFLOW)*(1-EXP(-INTERZONALFLOW/NFVOL*B83)),D83)</f>
        <v>2046.6461417245132</v>
      </c>
      <c r="K83">
        <f t="shared" si="9"/>
        <v>361.64275434215722</v>
      </c>
      <c r="L83">
        <f t="shared" si="10"/>
        <v>723.28550868431444</v>
      </c>
      <c r="M83">
        <f t="shared" si="11"/>
        <v>2169.8565260529431</v>
      </c>
      <c r="N83">
        <f t="shared" si="13"/>
        <v>32</v>
      </c>
    </row>
    <row r="84" spans="2:14" x14ac:dyDescent="0.2">
      <c r="B84">
        <f t="shared" si="4"/>
        <v>33</v>
      </c>
      <c r="C84">
        <f>IF(B83&lt;Utenti!$B$25, Quellstärke/(Volumen*Verlustrate)*(1-EXP(-Verlustrate*B84)),"")</f>
        <v>1639.7776213398413</v>
      </c>
      <c r="D84" t="str">
        <f>IF(B84&gt;Utenti!$B$25, Quellstärke/(Volumen*Verlustrate)*(1-EXP(-Verlustrate*Utenti!$B$25))  * EXP(-Verlustrate*(B84-Utenti!$B$25)), "")</f>
        <v/>
      </c>
      <c r="E84">
        <f t="shared" si="14"/>
        <v>1639.7776213398413</v>
      </c>
      <c r="F84">
        <f t="shared" si="6"/>
        <v>272.43558209277427</v>
      </c>
      <c r="G84">
        <f t="shared" si="7"/>
        <v>544.87116418554854</v>
      </c>
      <c r="H84">
        <f t="shared" si="8"/>
        <v>1634.6134925566457</v>
      </c>
      <c r="I84">
        <f t="shared" si="12"/>
        <v>33</v>
      </c>
      <c r="J84">
        <f>IF(B83&lt;Utenti!$B$25, C84+C$32/(INTERZONALFLOW)*(1-EXP(-INTERZONALFLOW/NFVOL*B84)),D84)</f>
        <v>2062.7172270888768</v>
      </c>
      <c r="K84">
        <f t="shared" si="9"/>
        <v>377.11313354532382</v>
      </c>
      <c r="L84">
        <f t="shared" si="10"/>
        <v>754.22626709064764</v>
      </c>
      <c r="M84">
        <f t="shared" si="11"/>
        <v>2262.6788012719426</v>
      </c>
      <c r="N84">
        <f t="shared" si="13"/>
        <v>33</v>
      </c>
    </row>
    <row r="85" spans="2:14" x14ac:dyDescent="0.2">
      <c r="B85">
        <f t="shared" si="4"/>
        <v>34</v>
      </c>
      <c r="C85">
        <f>IF(B84&lt;Utenti!$B$25, Quellstärke/(Volumen*Verlustrate)*(1-EXP(-Verlustrate*B85)),"")</f>
        <v>1654.9052001200132</v>
      </c>
      <c r="D85" t="str">
        <f>IF(B85&gt;Utenti!$B$25, Quellstärke/(Volumen*Verlustrate)*(1-EXP(-Verlustrate*Utenti!$B$25))  * EXP(-Verlustrate*(B85-Utenti!$B$25)), "")</f>
        <v/>
      </c>
      <c r="E85">
        <f t="shared" si="14"/>
        <v>1654.9052001200132</v>
      </c>
      <c r="F85">
        <f t="shared" si="6"/>
        <v>284.84737109367438</v>
      </c>
      <c r="G85">
        <f t="shared" si="7"/>
        <v>569.69474218734877</v>
      </c>
      <c r="H85">
        <f t="shared" si="8"/>
        <v>1709.0842265620463</v>
      </c>
      <c r="I85">
        <f t="shared" si="12"/>
        <v>34</v>
      </c>
      <c r="J85">
        <f>IF(B84&lt;Utenti!$B$25, C85+C$32/(INTERZONALFLOW)*(1-EXP(-INTERZONALFLOW/NFVOL*B85)),D85)</f>
        <v>2077.8448058690487</v>
      </c>
      <c r="K85">
        <f t="shared" si="9"/>
        <v>392.69696958934168</v>
      </c>
      <c r="L85">
        <f t="shared" si="10"/>
        <v>785.39393917868335</v>
      </c>
      <c r="M85">
        <f t="shared" si="11"/>
        <v>2356.1818175360499</v>
      </c>
      <c r="N85">
        <f t="shared" si="13"/>
        <v>34</v>
      </c>
    </row>
    <row r="86" spans="2:14" x14ac:dyDescent="0.2">
      <c r="B86">
        <f t="shared" si="4"/>
        <v>35</v>
      </c>
      <c r="C86">
        <f>IF(B85&lt;Utenti!$B$25, Quellstärke/(Volumen*Verlustrate)*(1-EXP(-Verlustrate*B86)),"")</f>
        <v>1669.1446640119632</v>
      </c>
      <c r="D86" t="str">
        <f>IF(B86&gt;Utenti!$B$25, Quellstärke/(Volumen*Verlustrate)*(1-EXP(-Verlustrate*Utenti!$B$25))  * EXP(-Verlustrate*(B86-Utenti!$B$25)), "")</f>
        <v/>
      </c>
      <c r="E86">
        <f t="shared" si="14"/>
        <v>1669.1446640119632</v>
      </c>
      <c r="F86">
        <f t="shared" si="6"/>
        <v>297.3659560737641</v>
      </c>
      <c r="G86">
        <f t="shared" si="7"/>
        <v>594.73191214752819</v>
      </c>
      <c r="H86">
        <f t="shared" si="8"/>
        <v>1784.1957364425846</v>
      </c>
      <c r="I86">
        <f t="shared" si="12"/>
        <v>35</v>
      </c>
      <c r="J86">
        <f>IF(B85&lt;Utenti!$B$25, C86+C$32/(INTERZONALFLOW)*(1-EXP(-INTERZONALFLOW/NFVOL*B86)),D86)</f>
        <v>2092.0842697609987</v>
      </c>
      <c r="K86">
        <f t="shared" si="9"/>
        <v>408.38760161254919</v>
      </c>
      <c r="L86">
        <f t="shared" si="10"/>
        <v>816.77520322509838</v>
      </c>
      <c r="M86">
        <f t="shared" si="11"/>
        <v>2450.3256096752948</v>
      </c>
      <c r="N86">
        <f t="shared" si="13"/>
        <v>35</v>
      </c>
    </row>
    <row r="87" spans="2:14" x14ac:dyDescent="0.2">
      <c r="B87">
        <f t="shared" si="4"/>
        <v>36</v>
      </c>
      <c r="C87">
        <f>IF(B86&lt;Utenti!$B$25, Quellstärke/(Volumen*Verlustrate)*(1-EXP(-Verlustrate*B87)),"")</f>
        <v>1682.5481527576915</v>
      </c>
      <c r="D87" t="str">
        <f>IF(B87&gt;Utenti!$B$25, Quellstärke/(Volumen*Verlustrate)*(1-EXP(-Verlustrate*Utenti!$B$25))  * EXP(-Verlustrate*(B87-Utenti!$B$25)), "")</f>
        <v/>
      </c>
      <c r="E87">
        <f t="shared" si="14"/>
        <v>1682.5481527576915</v>
      </c>
      <c r="F87">
        <f t="shared" si="6"/>
        <v>309.98506721944676</v>
      </c>
      <c r="G87">
        <f t="shared" si="7"/>
        <v>619.97013443889352</v>
      </c>
      <c r="H87">
        <f t="shared" si="8"/>
        <v>1859.9104033166807</v>
      </c>
      <c r="I87">
        <f t="shared" si="12"/>
        <v>36</v>
      </c>
      <c r="J87">
        <f>IF(B86&lt;Utenti!$B$25, C87+C$32/(INTERZONALFLOW)*(1-EXP(-INTERZONALFLOW/NFVOL*B87)),D87)</f>
        <v>2105.487758506727</v>
      </c>
      <c r="K87">
        <f t="shared" si="9"/>
        <v>424.17875980134966</v>
      </c>
      <c r="L87">
        <f t="shared" si="10"/>
        <v>848.35751960269931</v>
      </c>
      <c r="M87">
        <f t="shared" si="11"/>
        <v>2545.0725588080977</v>
      </c>
      <c r="N87">
        <f t="shared" si="13"/>
        <v>36</v>
      </c>
    </row>
    <row r="88" spans="2:14" x14ac:dyDescent="0.2">
      <c r="B88">
        <f t="shared" si="4"/>
        <v>37</v>
      </c>
      <c r="C88">
        <f>IF(B87&lt;Utenti!$B$25, Quellstärke/(Volumen*Verlustrate)*(1-EXP(-Verlustrate*B88)),"")</f>
        <v>1695.1647450620146</v>
      </c>
      <c r="D88" t="str">
        <f>IF(B88&gt;Utenti!$B$25, Quellstärke/(Volumen*Verlustrate)*(1-EXP(-Verlustrate*Utenti!$B$25))  * EXP(-Verlustrate*(B88-Utenti!$B$25)), "")</f>
        <v/>
      </c>
      <c r="E88">
        <f t="shared" si="14"/>
        <v>1695.1647450620146</v>
      </c>
      <c r="F88">
        <f t="shared" si="6"/>
        <v>322.69880280741188</v>
      </c>
      <c r="G88">
        <f t="shared" si="7"/>
        <v>645.39760561482376</v>
      </c>
      <c r="H88">
        <f t="shared" si="8"/>
        <v>1936.1928168444713</v>
      </c>
      <c r="I88">
        <f t="shared" si="12"/>
        <v>37</v>
      </c>
      <c r="J88">
        <f>IF(B87&lt;Utenti!$B$25, C88+C$32/(INTERZONALFLOW)*(1-EXP(-INTERZONALFLOW/NFVOL*B88)),D88)</f>
        <v>2118.1043508110502</v>
      </c>
      <c r="K88">
        <f t="shared" si="9"/>
        <v>440.06454243243252</v>
      </c>
      <c r="L88">
        <f t="shared" si="10"/>
        <v>880.12908486486504</v>
      </c>
      <c r="M88">
        <f t="shared" si="11"/>
        <v>2640.3872545945951</v>
      </c>
      <c r="N88">
        <f t="shared" si="13"/>
        <v>37</v>
      </c>
    </row>
    <row r="89" spans="2:14" x14ac:dyDescent="0.2">
      <c r="B89">
        <f t="shared" si="4"/>
        <v>38</v>
      </c>
      <c r="C89">
        <f>IF(B88&lt;Utenti!$B$25, Quellstärke/(Volumen*Verlustrate)*(1-EXP(-Verlustrate*B89)),"")</f>
        <v>1707.0406383009472</v>
      </c>
      <c r="D89" t="str">
        <f>IF(B89&gt;Utenti!$B$25, Quellstärke/(Volumen*Verlustrate)*(1-EXP(-Verlustrate*Utenti!$B$25))  * EXP(-Verlustrate*(B89-Utenti!$B$25)), "")</f>
        <v/>
      </c>
      <c r="E89">
        <f t="shared" si="14"/>
        <v>1707.0406383009472</v>
      </c>
      <c r="F89">
        <f t="shared" si="6"/>
        <v>335.501607594669</v>
      </c>
      <c r="G89">
        <f t="shared" si="7"/>
        <v>671.00321518933799</v>
      </c>
      <c r="H89">
        <f t="shared" si="8"/>
        <v>2013.0096455680139</v>
      </c>
      <c r="I89">
        <f t="shared" si="12"/>
        <v>38</v>
      </c>
      <c r="J89">
        <f>IF(B88&lt;Utenti!$B$25, C89+C$32/(INTERZONALFLOW)*(1-EXP(-INTERZONALFLOW/NFVOL*B89)),D89)</f>
        <v>2129.9802440499825</v>
      </c>
      <c r="K89">
        <f t="shared" si="9"/>
        <v>456.03939426280738</v>
      </c>
      <c r="L89">
        <f t="shared" si="10"/>
        <v>912.07878852561475</v>
      </c>
      <c r="M89">
        <f t="shared" si="11"/>
        <v>2736.2363655768445</v>
      </c>
      <c r="N89">
        <f t="shared" si="13"/>
        <v>38</v>
      </c>
    </row>
    <row r="90" spans="2:14" x14ac:dyDescent="0.2">
      <c r="B90">
        <f t="shared" si="4"/>
        <v>39</v>
      </c>
      <c r="C90">
        <f>IF(B89&lt;Utenti!$B$25, Quellstärke/(Volumen*Verlustrate)*(1-EXP(-Verlustrate*B90)),"")</f>
        <v>1718.2193176797048</v>
      </c>
      <c r="D90" t="str">
        <f>IF(B90&gt;Utenti!$B$25, Quellstärke/(Volumen*Verlustrate)*(1-EXP(-Verlustrate*Utenti!$B$25))  * EXP(-Verlustrate*(B90-Utenti!$B$25)), "")</f>
        <v/>
      </c>
      <c r="E90">
        <f t="shared" si="14"/>
        <v>1718.2193176797048</v>
      </c>
      <c r="F90">
        <f t="shared" si="6"/>
        <v>348.3882524772668</v>
      </c>
      <c r="G90">
        <f t="shared" si="7"/>
        <v>696.77650495453361</v>
      </c>
      <c r="H90">
        <f t="shared" si="8"/>
        <v>2090.3295148636007</v>
      </c>
      <c r="I90">
        <f t="shared" si="12"/>
        <v>39</v>
      </c>
      <c r="J90">
        <f>IF(B89&lt;Utenti!$B$25, C90+C$32/(INTERZONALFLOW)*(1-EXP(-INTERZONALFLOW/NFVOL*B90)),D90)</f>
        <v>2141.1589234287403</v>
      </c>
      <c r="K90">
        <f t="shared" si="9"/>
        <v>472.09808618852293</v>
      </c>
      <c r="L90">
        <f t="shared" si="10"/>
        <v>944.19617237704585</v>
      </c>
      <c r="M90">
        <f t="shared" si="11"/>
        <v>2832.5885171311379</v>
      </c>
      <c r="N90">
        <f t="shared" si="13"/>
        <v>39</v>
      </c>
    </row>
    <row r="91" spans="2:14" x14ac:dyDescent="0.2">
      <c r="B91">
        <f t="shared" si="4"/>
        <v>40</v>
      </c>
      <c r="C91">
        <f>IF(B90&lt;Utenti!$B$25, Quellstärke/(Volumen*Verlustrate)*(1-EXP(-Verlustrate*B91)),"")</f>
        <v>1728.7417154597213</v>
      </c>
      <c r="D91" t="str">
        <f>IF(B91&gt;Utenti!$B$25, Quellstärke/(Volumen*Verlustrate)*(1-EXP(-Verlustrate*Utenti!$B$25))  * EXP(-Verlustrate*(B91-Utenti!$B$25)), "")</f>
        <v/>
      </c>
      <c r="E91">
        <f t="shared" si="14"/>
        <v>1728.7417154597213</v>
      </c>
      <c r="F91">
        <f t="shared" si="6"/>
        <v>361.35381534321471</v>
      </c>
      <c r="G91">
        <f t="shared" si="7"/>
        <v>722.70763068642941</v>
      </c>
      <c r="H91">
        <f t="shared" si="8"/>
        <v>2168.122892059288</v>
      </c>
      <c r="I91">
        <f t="shared" si="12"/>
        <v>40</v>
      </c>
      <c r="J91">
        <f>IF(B90&lt;Utenti!$B$25, C91+C$32/(INTERZONALFLOW)*(1-EXP(-INTERZONALFLOW/NFVOL*B91)),D91)</f>
        <v>2151.6813212087568</v>
      </c>
      <c r="K91">
        <f t="shared" si="9"/>
        <v>488.23569609758863</v>
      </c>
      <c r="L91">
        <f t="shared" si="10"/>
        <v>976.47139219517726</v>
      </c>
      <c r="M91">
        <f t="shared" si="11"/>
        <v>2929.414176585532</v>
      </c>
      <c r="N91">
        <f t="shared" si="13"/>
        <v>40</v>
      </c>
    </row>
    <row r="92" spans="2:14" x14ac:dyDescent="0.2">
      <c r="B92">
        <f t="shared" si="4"/>
        <v>41</v>
      </c>
      <c r="C92">
        <f>IF(B91&lt;Utenti!$B$25, Quellstärke/(Volumen*Verlustrate)*(1-EXP(-Verlustrate*B92)),"")</f>
        <v>1738.646360837716</v>
      </c>
      <c r="D92" t="str">
        <f>IF(B92&gt;Utenti!$B$25, Quellstärke/(Volumen*Verlustrate)*(1-EXP(-Verlustrate*Utenti!$B$25))  * EXP(-Verlustrate*(B92-Utenti!$B$25)), "")</f>
        <v/>
      </c>
      <c r="E92">
        <f t="shared" si="14"/>
        <v>1738.646360837716</v>
      </c>
      <c r="F92">
        <f t="shared" si="6"/>
        <v>374.39366304949755</v>
      </c>
      <c r="G92">
        <f t="shared" si="7"/>
        <v>748.78732609899509</v>
      </c>
      <c r="H92">
        <f t="shared" si="8"/>
        <v>2246.3619782969854</v>
      </c>
      <c r="I92">
        <f t="shared" si="12"/>
        <v>41</v>
      </c>
      <c r="J92">
        <f>IF(B91&lt;Utenti!$B$25, C92+C$32/(INTERZONALFLOW)*(1-EXP(-INTERZONALFLOW/NFVOL*B92)),D92)</f>
        <v>2161.5859665867515</v>
      </c>
      <c r="K92">
        <f t="shared" si="9"/>
        <v>504.44759084698927</v>
      </c>
      <c r="L92">
        <f t="shared" si="10"/>
        <v>1008.8951816939785</v>
      </c>
      <c r="M92">
        <f t="shared" si="11"/>
        <v>3026.6855450819357</v>
      </c>
      <c r="N92">
        <f t="shared" si="13"/>
        <v>41</v>
      </c>
    </row>
    <row r="93" spans="2:14" x14ac:dyDescent="0.2">
      <c r="B93">
        <f t="shared" si="4"/>
        <v>42</v>
      </c>
      <c r="C93">
        <f>IF(B92&lt;Utenti!$B$25, Quellstärke/(Volumen*Verlustrate)*(1-EXP(-Verlustrate*B93)),"")</f>
        <v>1747.96952102561</v>
      </c>
      <c r="D93" t="str">
        <f>IF(B93&gt;Utenti!$B$25, Quellstärke/(Volumen*Verlustrate)*(1-EXP(-Verlustrate*Utenti!$B$25))  * EXP(-Verlustrate*(B93-Utenti!$B$25)), "")</f>
        <v/>
      </c>
      <c r="E93">
        <f t="shared" si="14"/>
        <v>1747.96952102561</v>
      </c>
      <c r="F93">
        <f t="shared" si="6"/>
        <v>387.5034344571896</v>
      </c>
      <c r="G93">
        <f t="shared" si="7"/>
        <v>775.0068689143792</v>
      </c>
      <c r="H93">
        <f t="shared" si="8"/>
        <v>2325.0206067431377</v>
      </c>
      <c r="I93">
        <f t="shared" si="12"/>
        <v>42</v>
      </c>
      <c r="J93">
        <f>IF(B92&lt;Utenti!$B$25, C93+C$32/(INTERZONALFLOW)*(1-EXP(-INTERZONALFLOW/NFVOL*B93)),D93)</f>
        <v>2170.9091267746453</v>
      </c>
      <c r="K93">
        <f t="shared" si="9"/>
        <v>520.72940929779907</v>
      </c>
      <c r="L93">
        <f t="shared" si="10"/>
        <v>1041.4588185955981</v>
      </c>
      <c r="M93">
        <f t="shared" si="11"/>
        <v>3124.3764557867948</v>
      </c>
      <c r="N93">
        <f t="shared" si="13"/>
        <v>42</v>
      </c>
    </row>
    <row r="94" spans="2:14" x14ac:dyDescent="0.2">
      <c r="B94">
        <f t="shared" si="4"/>
        <v>43</v>
      </c>
      <c r="C94">
        <f>IF(B93&lt;Utenti!$B$25, Quellstärke/(Volumen*Verlustrate)*(1-EXP(-Verlustrate*B94)),"")</f>
        <v>1756.7453340478758</v>
      </c>
      <c r="D94" t="str">
        <f>IF(B94&gt;Utenti!$B$25, Quellstärke/(Volumen*Verlustrate)*(1-EXP(-Verlustrate*Utenti!$B$25))  * EXP(-Verlustrate*(B94-Utenti!$B$25)), "")</f>
        <v/>
      </c>
      <c r="E94">
        <f t="shared" si="14"/>
        <v>1756.7453340478758</v>
      </c>
      <c r="F94">
        <f t="shared" si="6"/>
        <v>400.67902446254868</v>
      </c>
      <c r="G94">
        <f t="shared" si="7"/>
        <v>801.35804892509736</v>
      </c>
      <c r="H94">
        <f t="shared" si="8"/>
        <v>2404.0741467752923</v>
      </c>
      <c r="I94">
        <f t="shared" si="12"/>
        <v>43</v>
      </c>
      <c r="J94">
        <f>IF(B93&lt;Utenti!$B$25, C94+C$32/(INTERZONALFLOW)*(1-EXP(-INTERZONALFLOW/NFVOL*B94)),D94)</f>
        <v>2179.6849397969113</v>
      </c>
      <c r="K94">
        <f t="shared" si="9"/>
        <v>537.07704634627589</v>
      </c>
      <c r="L94">
        <f t="shared" si="10"/>
        <v>1074.1540926925518</v>
      </c>
      <c r="M94">
        <f t="shared" si="11"/>
        <v>3222.4622780776558</v>
      </c>
      <c r="N94">
        <f t="shared" si="13"/>
        <v>43</v>
      </c>
    </row>
    <row r="95" spans="2:14" x14ac:dyDescent="0.2">
      <c r="B95">
        <f t="shared" si="4"/>
        <v>44</v>
      </c>
      <c r="C95">
        <f>IF(B94&lt;Utenti!$B$25, Quellstärke/(Volumen*Verlustrate)*(1-EXP(-Verlustrate*B95)),"")</f>
        <v>1765.0059337425771</v>
      </c>
      <c r="D95" t="str">
        <f>IF(B95&gt;Utenti!$B$25, Quellstärke/(Volumen*Verlustrate)*(1-EXP(-Verlustrate*Utenti!$B$25))  * EXP(-Verlustrate*(B95-Utenti!$B$25)), "")</f>
        <v/>
      </c>
      <c r="E95">
        <f t="shared" si="14"/>
        <v>1765.0059337425771</v>
      </c>
      <c r="F95">
        <f t="shared" si="6"/>
        <v>413.91656896561801</v>
      </c>
      <c r="G95">
        <f t="shared" si="7"/>
        <v>827.83313793123602</v>
      </c>
      <c r="H95">
        <f t="shared" si="8"/>
        <v>2483.4994137937083</v>
      </c>
      <c r="I95">
        <f t="shared" si="12"/>
        <v>44</v>
      </c>
      <c r="J95">
        <f>IF(B94&lt;Utenti!$B$25, C95+C$32/(INTERZONALFLOW)*(1-EXP(-INTERZONALFLOW/NFVOL*B95)),D95)</f>
        <v>2187.9455394916126</v>
      </c>
      <c r="K95">
        <f t="shared" si="9"/>
        <v>553.48663789246302</v>
      </c>
      <c r="L95">
        <f t="shared" si="10"/>
        <v>1106.973275784926</v>
      </c>
      <c r="M95">
        <f t="shared" si="11"/>
        <v>3320.9198273547786</v>
      </c>
      <c r="N95">
        <f t="shared" si="13"/>
        <v>44</v>
      </c>
    </row>
    <row r="96" spans="2:14" x14ac:dyDescent="0.2">
      <c r="B96">
        <f t="shared" si="4"/>
        <v>45</v>
      </c>
      <c r="C96">
        <f>IF(B95&lt;Utenti!$B$25, Quellstärke/(Volumen*Verlustrate)*(1-EXP(-Verlustrate*B96)),"")</f>
        <v>1772.7815674238063</v>
      </c>
      <c r="D96" t="str">
        <f>IF(B96&gt;Utenti!$B$25, Quellstärke/(Volumen*Verlustrate)*(1-EXP(-Verlustrate*Utenti!$B$25))  * EXP(-Verlustrate*(B96-Utenti!$B$25)), "")</f>
        <v/>
      </c>
      <c r="E96">
        <f t="shared" si="14"/>
        <v>1772.7815674238063</v>
      </c>
      <c r="F96">
        <f t="shared" si="6"/>
        <v>427.21243072129658</v>
      </c>
      <c r="G96">
        <f t="shared" si="7"/>
        <v>854.42486144259317</v>
      </c>
      <c r="H96">
        <f t="shared" si="8"/>
        <v>2563.2745843277794</v>
      </c>
      <c r="I96">
        <f t="shared" si="12"/>
        <v>45</v>
      </c>
      <c r="J96">
        <f>IF(B95&lt;Utenti!$B$25, C96+C$32/(INTERZONALFLOW)*(1-EXP(-INTERZONALFLOW/NFVOL*B96)),D96)</f>
        <v>2195.7211731728421</v>
      </c>
      <c r="K96">
        <f t="shared" si="9"/>
        <v>569.95454669125934</v>
      </c>
      <c r="L96">
        <f t="shared" si="10"/>
        <v>1139.9090933825187</v>
      </c>
      <c r="M96">
        <f t="shared" si="11"/>
        <v>3419.7272801475565</v>
      </c>
      <c r="N96">
        <f t="shared" si="13"/>
        <v>45</v>
      </c>
    </row>
    <row r="97" spans="2:14" x14ac:dyDescent="0.2">
      <c r="B97">
        <f t="shared" si="4"/>
        <v>46</v>
      </c>
      <c r="C97">
        <f>IF(B96&lt;Utenti!$B$25, Quellstärke/(Volumen*Verlustrate)*(1-EXP(-Verlustrate*B97)),"")</f>
        <v>1780.1007066363563</v>
      </c>
      <c r="D97" t="str">
        <f>IF(B97&gt;Utenti!$B$25, Quellstärke/(Volumen*Verlustrate)*(1-EXP(-Verlustrate*Utenti!$B$25))  * EXP(-Verlustrate*(B97-Utenti!$B$25)), "")</f>
        <v/>
      </c>
      <c r="E97">
        <f t="shared" si="14"/>
        <v>1780.1007066363563</v>
      </c>
      <c r="F97">
        <f t="shared" si="6"/>
        <v>440.56318602106927</v>
      </c>
      <c r="G97">
        <f t="shared" si="7"/>
        <v>881.12637204213854</v>
      </c>
      <c r="H97">
        <f t="shared" si="8"/>
        <v>2643.3791161264153</v>
      </c>
      <c r="I97">
        <f t="shared" si="12"/>
        <v>46</v>
      </c>
      <c r="J97">
        <f>IF(B96&lt;Utenti!$B$25, C97+C$32/(INTERZONALFLOW)*(1-EXP(-INTERZONALFLOW/NFVOL*B97)),D97)</f>
        <v>2203.0403123853921</v>
      </c>
      <c r="K97">
        <f t="shared" si="9"/>
        <v>586.47734903414982</v>
      </c>
      <c r="L97">
        <f t="shared" si="10"/>
        <v>1172.9546980682996</v>
      </c>
      <c r="M97">
        <f t="shared" si="11"/>
        <v>3518.8640942048992</v>
      </c>
      <c r="N97">
        <f t="shared" si="13"/>
        <v>46</v>
      </c>
    </row>
    <row r="98" spans="2:14" x14ac:dyDescent="0.2">
      <c r="B98">
        <f t="shared" si="4"/>
        <v>47</v>
      </c>
      <c r="C98">
        <f>IF(B97&lt;Utenti!$B$25, Quellstärke/(Volumen*Verlustrate)*(1-EXP(-Verlustrate*B98)),"")</f>
        <v>1786.9901514081705</v>
      </c>
      <c r="D98" t="str">
        <f>IF(B98&gt;Utenti!$B$25, Quellstärke/(Volumen*Verlustrate)*(1-EXP(-Verlustrate*Utenti!$B$25))  * EXP(-Verlustrate*(B98-Utenti!$B$25)), "")</f>
        <v/>
      </c>
      <c r="E98">
        <f t="shared" si="14"/>
        <v>1786.9901514081705</v>
      </c>
      <c r="F98">
        <f t="shared" si="6"/>
        <v>453.96561215663053</v>
      </c>
      <c r="G98">
        <f t="shared" si="7"/>
        <v>907.93122431326105</v>
      </c>
      <c r="H98">
        <f t="shared" si="8"/>
        <v>2723.7936729397829</v>
      </c>
      <c r="I98">
        <f t="shared" si="12"/>
        <v>47</v>
      </c>
      <c r="J98">
        <f>IF(B97&lt;Utenti!$B$25, C98+C$32/(INTERZONALFLOW)*(1-EXP(-INTERZONALFLOW/NFVOL*B98)),D98)</f>
        <v>2209.929757157206</v>
      </c>
      <c r="K98">
        <f t="shared" si="9"/>
        <v>603.05182221282882</v>
      </c>
      <c r="L98">
        <f t="shared" si="10"/>
        <v>1206.1036444256576</v>
      </c>
      <c r="M98">
        <f t="shared" si="11"/>
        <v>3618.3109332769736</v>
      </c>
      <c r="N98">
        <f t="shared" si="13"/>
        <v>47</v>
      </c>
    </row>
    <row r="99" spans="2:14" x14ac:dyDescent="0.2">
      <c r="B99">
        <f t="shared" si="4"/>
        <v>48</v>
      </c>
      <c r="C99">
        <f>IF(B98&lt;Utenti!$B$25, Quellstärke/(Volumen*Verlustrate)*(1-EXP(-Verlustrate*B99)),"")</f>
        <v>1793.4751283823059</v>
      </c>
      <c r="D99" t="str">
        <f>IF(B99&gt;Utenti!$B$25, Quellstärke/(Volumen*Verlustrate)*(1-EXP(-Verlustrate*Utenti!$B$25))  * EXP(-Verlustrate*(B99-Utenti!$B$25)), "")</f>
        <v/>
      </c>
      <c r="E99">
        <f t="shared" si="14"/>
        <v>1793.4751283823059</v>
      </c>
      <c r="F99">
        <f t="shared" si="6"/>
        <v>467.41667561949782</v>
      </c>
      <c r="G99">
        <f t="shared" si="7"/>
        <v>934.83335123899565</v>
      </c>
      <c r="H99">
        <f t="shared" si="8"/>
        <v>2804.5000537169867</v>
      </c>
      <c r="I99">
        <f t="shared" si="12"/>
        <v>48</v>
      </c>
      <c r="J99">
        <f>IF(B98&lt;Utenti!$B$25, C99+C$32/(INTERZONALFLOW)*(1-EXP(-INTERZONALFLOW/NFVOL*B99)),D99)</f>
        <v>2216.4147341313414</v>
      </c>
      <c r="K99">
        <f t="shared" si="9"/>
        <v>619.67493271881392</v>
      </c>
      <c r="L99">
        <f t="shared" si="10"/>
        <v>1239.3498654376278</v>
      </c>
      <c r="M99">
        <f t="shared" si="11"/>
        <v>3718.0495963128842</v>
      </c>
      <c r="N99">
        <f t="shared" si="13"/>
        <v>48</v>
      </c>
    </row>
    <row r="100" spans="2:14" x14ac:dyDescent="0.2">
      <c r="B100">
        <f t="shared" si="4"/>
        <v>49</v>
      </c>
      <c r="C100">
        <f>IF(B99&lt;Utenti!$B$25, Quellstärke/(Volumen*Verlustrate)*(1-EXP(-Verlustrate*B100)),"")</f>
        <v>1799.5793831877322</v>
      </c>
      <c r="D100" t="str">
        <f>IF(B100&gt;Utenti!$B$25, Quellstärke/(Volumen*Verlustrate)*(1-EXP(-Verlustrate*Utenti!$B$25))  * EXP(-Verlustrate*(B100-Utenti!$B$25)), "")</f>
        <v/>
      </c>
      <c r="E100">
        <f t="shared" si="14"/>
        <v>1799.5793831877322</v>
      </c>
      <c r="F100">
        <f t="shared" si="6"/>
        <v>480.91352099340583</v>
      </c>
      <c r="G100">
        <f t="shared" si="7"/>
        <v>961.82704198681165</v>
      </c>
      <c r="H100">
        <f t="shared" si="8"/>
        <v>2885.4811259604348</v>
      </c>
      <c r="I100">
        <f t="shared" si="12"/>
        <v>49</v>
      </c>
      <c r="J100">
        <f>IF(B99&lt;Utenti!$B$25, C100+C$32/(INTERZONALFLOW)*(1-EXP(-INTERZONALFLOW/NFVOL*B100)),D100)</f>
        <v>2222.5189889367675</v>
      </c>
      <c r="K100">
        <f t="shared" si="9"/>
        <v>636.34382513583967</v>
      </c>
      <c r="L100">
        <f t="shared" si="10"/>
        <v>1272.6876502716793</v>
      </c>
      <c r="M100">
        <f t="shared" si="11"/>
        <v>3818.0629508150387</v>
      </c>
      <c r="N100">
        <f t="shared" si="13"/>
        <v>49</v>
      </c>
    </row>
    <row r="101" spans="2:14" x14ac:dyDescent="0.2">
      <c r="B101">
        <f t="shared" si="4"/>
        <v>50</v>
      </c>
      <c r="C101">
        <f>IF(B100&lt;Utenti!$B$25, Quellstärke/(Volumen*Verlustrate)*(1-EXP(-Verlustrate*B101)),"")</f>
        <v>1805.3252673871959</v>
      </c>
      <c r="D101" t="str">
        <f>IF(B101&gt;Utenti!$B$25, Quellstärke/(Volumen*Verlustrate)*(1-EXP(-Verlustrate*Utenti!$B$25))  * EXP(-Verlustrate*(B101-Utenti!$B$25)), "")</f>
        <v/>
      </c>
      <c r="E101">
        <f t="shared" si="14"/>
        <v>1805.3252673871959</v>
      </c>
      <c r="F101">
        <f t="shared" si="6"/>
        <v>494.45346049880982</v>
      </c>
      <c r="G101">
        <f t="shared" si="7"/>
        <v>988.90692099761964</v>
      </c>
      <c r="H101">
        <f t="shared" si="8"/>
        <v>2966.7207629928585</v>
      </c>
      <c r="I101">
        <f t="shared" si="12"/>
        <v>50</v>
      </c>
      <c r="J101">
        <f>IF(B100&lt;Utenti!$B$25, C101+C$32/(INTERZONALFLOW)*(1-EXP(-INTERZONALFLOW/NFVOL*B101)),D101)</f>
        <v>2228.2648731362315</v>
      </c>
      <c r="K101">
        <f t="shared" si="9"/>
        <v>653.0558116843614</v>
      </c>
      <c r="L101">
        <f t="shared" si="10"/>
        <v>1306.1116233687228</v>
      </c>
      <c r="M101">
        <f t="shared" si="11"/>
        <v>3918.3348701061691</v>
      </c>
      <c r="N101">
        <f t="shared" si="13"/>
        <v>50</v>
      </c>
    </row>
    <row r="102" spans="2:14" x14ac:dyDescent="0.2">
      <c r="B102">
        <f t="shared" si="4"/>
        <v>51</v>
      </c>
      <c r="C102">
        <f>IF(B101&lt;Utenti!$B$25, Quellstärke/(Volumen*Verlustrate)*(1-EXP(-Verlustrate*B102)),"")</f>
        <v>1810.73382032052</v>
      </c>
      <c r="D102" t="str">
        <f>IF(B102&gt;Utenti!$B$25, Quellstärke/(Volumen*Verlustrate)*(1-EXP(-Verlustrate*Utenti!$B$25))  * EXP(-Verlustrate*(B102-Utenti!$B$25)), "")</f>
        <v/>
      </c>
      <c r="E102">
        <f t="shared" si="14"/>
        <v>1810.73382032052</v>
      </c>
      <c r="F102">
        <f t="shared" si="6"/>
        <v>508.0339641512137</v>
      </c>
      <c r="G102">
        <f t="shared" si="7"/>
        <v>1016.0679283024274</v>
      </c>
      <c r="H102">
        <f t="shared" si="8"/>
        <v>3048.2037849072817</v>
      </c>
      <c r="I102">
        <f t="shared" si="12"/>
        <v>51</v>
      </c>
      <c r="J102">
        <f>IF(B101&lt;Utenti!$B$25, C102+C$32/(INTERZONALFLOW)*(1-EXP(-INTERZONALFLOW/NFVOL*B102)),D102)</f>
        <v>2233.6734260695557</v>
      </c>
      <c r="K102">
        <f t="shared" si="9"/>
        <v>669.80836237988308</v>
      </c>
      <c r="L102">
        <f t="shared" si="10"/>
        <v>1339.6167247597662</v>
      </c>
      <c r="M102">
        <f t="shared" si="11"/>
        <v>4018.8501742792992</v>
      </c>
      <c r="N102">
        <f t="shared" si="13"/>
        <v>51</v>
      </c>
    </row>
    <row r="103" spans="2:14" x14ac:dyDescent="0.2">
      <c r="B103">
        <f t="shared" si="4"/>
        <v>52</v>
      </c>
      <c r="C103">
        <f>IF(B102&lt;Utenti!$B$25, Quellstärke/(Volumen*Verlustrate)*(1-EXP(-Verlustrate*B103)),"")</f>
        <v>1815.8248461430207</v>
      </c>
      <c r="D103" t="str">
        <f>IF(B103&gt;Utenti!$B$25, Quellstärke/(Volumen*Verlustrate)*(1-EXP(-Verlustrate*Utenti!$B$25))  * EXP(-Verlustrate*(B103-Utenti!$B$25)), "")</f>
        <v/>
      </c>
      <c r="E103">
        <f t="shared" si="14"/>
        <v>1815.8248461430207</v>
      </c>
      <c r="F103">
        <f t="shared" si="6"/>
        <v>521.65265049728634</v>
      </c>
      <c r="G103">
        <f t="shared" si="7"/>
        <v>1043.3053009945727</v>
      </c>
      <c r="H103">
        <f t="shared" si="8"/>
        <v>3129.9159029837178</v>
      </c>
      <c r="I103">
        <f t="shared" si="12"/>
        <v>52</v>
      </c>
      <c r="J103">
        <f>IF(B102&lt;Utenti!$B$25, C103+C$32/(INTERZONALFLOW)*(1-EXP(-INTERZONALFLOW/NFVOL*B103)),D103)</f>
        <v>2238.7644518920561</v>
      </c>
      <c r="K103">
        <f t="shared" si="9"/>
        <v>686.59909576907353</v>
      </c>
      <c r="L103">
        <f t="shared" si="10"/>
        <v>1373.1981915381471</v>
      </c>
      <c r="M103">
        <f t="shared" si="11"/>
        <v>4119.5945746144416</v>
      </c>
      <c r="N103">
        <f t="shared" si="13"/>
        <v>52</v>
      </c>
    </row>
    <row r="104" spans="2:14" x14ac:dyDescent="0.2">
      <c r="B104">
        <f t="shared" si="4"/>
        <v>53</v>
      </c>
      <c r="C104">
        <f>IF(B103&lt;Utenti!$B$25, Quellstärke/(Volumen*Verlustrate)*(1-EXP(-Verlustrate*B104)),"")</f>
        <v>1820.6169863411271</v>
      </c>
      <c r="D104" t="str">
        <f>IF(B104&gt;Utenti!$B$25, Quellstärke/(Volumen*Verlustrate)*(1-EXP(-Verlustrate*Utenti!$B$25))  * EXP(-Verlustrate*(B104-Utenti!$B$25)), "")</f>
        <v/>
      </c>
      <c r="E104">
        <f t="shared" si="14"/>
        <v>1820.6169863411271</v>
      </c>
      <c r="F104">
        <f t="shared" si="6"/>
        <v>535.30727789484479</v>
      </c>
      <c r="G104">
        <f t="shared" si="7"/>
        <v>1070.6145557896896</v>
      </c>
      <c r="H104">
        <f t="shared" si="8"/>
        <v>3211.8436673690685</v>
      </c>
      <c r="I104">
        <f t="shared" si="12"/>
        <v>53</v>
      </c>
      <c r="J104">
        <f>IF(B103&lt;Utenti!$B$25, C104+C$32/(INTERZONALFLOW)*(1-EXP(-INTERZONALFLOW/NFVOL*B104)),D104)</f>
        <v>2243.5565920901627</v>
      </c>
      <c r="K104">
        <f t="shared" si="9"/>
        <v>703.42577020974977</v>
      </c>
      <c r="L104">
        <f t="shared" si="10"/>
        <v>1406.8515404194995</v>
      </c>
      <c r="M104">
        <f t="shared" si="11"/>
        <v>4220.5546212584986</v>
      </c>
      <c r="N104">
        <f t="shared" si="13"/>
        <v>53</v>
      </c>
    </row>
    <row r="105" spans="2:14" x14ac:dyDescent="0.2">
      <c r="B105">
        <f t="shared" si="4"/>
        <v>54</v>
      </c>
      <c r="C105">
        <f>IF(B104&lt;Utenti!$B$25, Quellstärke/(Volumen*Verlustrate)*(1-EXP(-Verlustrate*B105)),"")</f>
        <v>1825.1277879907302</v>
      </c>
      <c r="D105" t="str">
        <f>IF(B105&gt;Utenti!$B$25, Quellstärke/(Volumen*Verlustrate)*(1-EXP(-Verlustrate*Utenti!$B$25))  * EXP(-Verlustrate*(B105-Utenti!$B$25)), "")</f>
        <v/>
      </c>
      <c r="E105">
        <f t="shared" si="14"/>
        <v>1825.1277879907302</v>
      </c>
      <c r="F105">
        <f t="shared" si="6"/>
        <v>548.99573630477528</v>
      </c>
      <c r="G105">
        <f t="shared" si="7"/>
        <v>1097.9914726095506</v>
      </c>
      <c r="H105">
        <f t="shared" si="8"/>
        <v>3293.9744178286514</v>
      </c>
      <c r="I105">
        <f t="shared" si="12"/>
        <v>54</v>
      </c>
      <c r="J105">
        <f>IF(B104&lt;Utenti!$B$25, C105+C$32/(INTERZONALFLOW)*(1-EXP(-INTERZONALFLOW/NFVOL*B105)),D105)</f>
        <v>2248.067393739766</v>
      </c>
      <c r="K105">
        <f t="shared" si="9"/>
        <v>720.28627566279806</v>
      </c>
      <c r="L105">
        <f t="shared" si="10"/>
        <v>1440.5725513255961</v>
      </c>
      <c r="M105">
        <f t="shared" si="11"/>
        <v>4321.7176539767879</v>
      </c>
      <c r="N105">
        <f t="shared" si="13"/>
        <v>54</v>
      </c>
    </row>
    <row r="106" spans="2:14" x14ac:dyDescent="0.2">
      <c r="B106">
        <f t="shared" si="4"/>
        <v>55</v>
      </c>
      <c r="C106">
        <f>IF(B105&lt;Utenti!$B$25, Quellstärke/(Volumen*Verlustrate)*(1-EXP(-Verlustrate*B106)),"")</f>
        <v>1829.3737680081974</v>
      </c>
      <c r="D106" t="str">
        <f>IF(B106&gt;Utenti!$B$25, Quellstärke/(Volumen*Verlustrate)*(1-EXP(-Verlustrate*Utenti!$B$25))  * EXP(-Verlustrate*(B106-Utenti!$B$25)), "")</f>
        <v/>
      </c>
      <c r="E106">
        <f t="shared" si="14"/>
        <v>1829.3737680081974</v>
      </c>
      <c r="F106">
        <f t="shared" si="6"/>
        <v>562.71603956483671</v>
      </c>
      <c r="G106">
        <f t="shared" si="7"/>
        <v>1125.4320791296734</v>
      </c>
      <c r="H106">
        <f t="shared" si="8"/>
        <v>3376.2962373890205</v>
      </c>
      <c r="I106">
        <f t="shared" si="12"/>
        <v>55</v>
      </c>
      <c r="J106">
        <f>IF(B105&lt;Utenti!$B$25, C106+C$32/(INTERZONALFLOW)*(1-EXP(-INTERZONALFLOW/NFVOL*B106)),D106)</f>
        <v>2252.313373757233</v>
      </c>
      <c r="K106">
        <f t="shared" si="9"/>
        <v>737.17862596597729</v>
      </c>
      <c r="L106">
        <f t="shared" si="10"/>
        <v>1474.3572519319546</v>
      </c>
      <c r="M106">
        <f t="shared" si="11"/>
        <v>4423.0717557958633</v>
      </c>
      <c r="N106">
        <f t="shared" si="13"/>
        <v>55</v>
      </c>
    </row>
    <row r="107" spans="2:14" x14ac:dyDescent="0.2">
      <c r="B107">
        <f t="shared" si="4"/>
        <v>56</v>
      </c>
      <c r="C107">
        <f>IF(B106&lt;Utenti!$B$25, Quellstärke/(Volumen*Verlustrate)*(1-EXP(-Verlustrate*B107)),"")</f>
        <v>1833.3704736293189</v>
      </c>
      <c r="D107" t="str">
        <f>IF(B107&gt;Utenti!$B$25, Quellstärke/(Volumen*Verlustrate)*(1-EXP(-Verlustrate*Utenti!$B$25))  * EXP(-Verlustrate*(B107-Utenti!$B$25)), "")</f>
        <v/>
      </c>
      <c r="E107">
        <f t="shared" si="14"/>
        <v>1833.3704736293189</v>
      </c>
      <c r="F107">
        <f t="shared" si="6"/>
        <v>576.46631811705663</v>
      </c>
      <c r="G107">
        <f t="shared" si="7"/>
        <v>1152.9326362341133</v>
      </c>
      <c r="H107">
        <f t="shared" si="8"/>
        <v>3458.79790870234</v>
      </c>
      <c r="I107">
        <f t="shared" si="12"/>
        <v>56</v>
      </c>
      <c r="J107">
        <f>IF(B106&lt;Utenti!$B$25, C107+C$32/(INTERZONALFLOW)*(1-EXP(-INTERZONALFLOW/NFVOL*B107)),D107)</f>
        <v>2256.3100793783542</v>
      </c>
      <c r="K107">
        <f t="shared" si="9"/>
        <v>754.1009515613149</v>
      </c>
      <c r="L107">
        <f t="shared" si="10"/>
        <v>1508.2019031226298</v>
      </c>
      <c r="M107">
        <f t="shared" si="11"/>
        <v>4524.6057093678892</v>
      </c>
      <c r="N107">
        <f t="shared" si="13"/>
        <v>56</v>
      </c>
    </row>
    <row r="108" spans="2:14" x14ac:dyDescent="0.2">
      <c r="B108">
        <f t="shared" si="4"/>
        <v>57</v>
      </c>
      <c r="C108">
        <f>IF(B107&lt;Utenti!$B$25, Quellstärke/(Volumen*Verlustrate)*(1-EXP(-Verlustrate*B108)),"")</f>
        <v>1837.1325393376333</v>
      </c>
      <c r="D108" t="str">
        <f>IF(B108&gt;Utenti!$B$25, Quellstärke/(Volumen*Verlustrate)*(1-EXP(-Verlustrate*Utenti!$B$25))  * EXP(-Verlustrate*(B108-Utenti!$B$25)), "")</f>
        <v/>
      </c>
      <c r="E108">
        <f t="shared" si="14"/>
        <v>1837.1325393376333</v>
      </c>
      <c r="F108">
        <f t="shared" si="6"/>
        <v>590.24481216208892</v>
      </c>
      <c r="G108">
        <f t="shared" si="7"/>
        <v>1180.4896243241778</v>
      </c>
      <c r="H108">
        <f t="shared" si="8"/>
        <v>3541.4688729725335</v>
      </c>
      <c r="I108">
        <f t="shared" si="12"/>
        <v>57</v>
      </c>
      <c r="J108">
        <f>IF(B107&lt;Utenti!$B$25, C108+C$32/(INTERZONALFLOW)*(1-EXP(-INTERZONALFLOW/NFVOL*B108)),D108)</f>
        <v>2260.0721450866686</v>
      </c>
      <c r="K108">
        <f t="shared" si="9"/>
        <v>771.05149264946488</v>
      </c>
      <c r="L108">
        <f t="shared" si="10"/>
        <v>1542.1029852989298</v>
      </c>
      <c r="M108">
        <f t="shared" si="11"/>
        <v>4626.3089558967895</v>
      </c>
      <c r="N108">
        <f t="shared" si="13"/>
        <v>57</v>
      </c>
    </row>
    <row r="109" spans="2:14" x14ac:dyDescent="0.2">
      <c r="B109">
        <f t="shared" si="4"/>
        <v>58</v>
      </c>
      <c r="C109">
        <f>IF(B108&lt;Utenti!$B$25, Quellstärke/(Volumen*Verlustrate)*(1-EXP(-Verlustrate*B109)),"")</f>
        <v>1840.6737404505902</v>
      </c>
      <c r="D109" t="str">
        <f>IF(B109&gt;Utenti!$B$25, Quellstärke/(Volumen*Verlustrate)*(1-EXP(-Verlustrate*Utenti!$B$25))  * EXP(-Verlustrate*(B109-Utenti!$B$25)), "")</f>
        <v/>
      </c>
      <c r="E109">
        <f t="shared" si="14"/>
        <v>1840.6737404505902</v>
      </c>
      <c r="F109">
        <f t="shared" si="6"/>
        <v>604.04986521546834</v>
      </c>
      <c r="G109">
        <f t="shared" si="7"/>
        <v>1208.0997304309367</v>
      </c>
      <c r="H109">
        <f t="shared" si="8"/>
        <v>3624.2991912928101</v>
      </c>
      <c r="I109">
        <f t="shared" si="12"/>
        <v>58</v>
      </c>
      <c r="J109">
        <f>IF(B108&lt;Utenti!$B$25, C109+C$32/(INTERZONALFLOW)*(1-EXP(-INTERZONALFLOW/NFVOL*B109)),D109)</f>
        <v>2263.613346199626</v>
      </c>
      <c r="K109">
        <f t="shared" si="9"/>
        <v>788.0285927459621</v>
      </c>
      <c r="L109">
        <f t="shared" si="10"/>
        <v>1576.0571854919242</v>
      </c>
      <c r="M109">
        <f t="shared" si="11"/>
        <v>4728.1715564757724</v>
      </c>
      <c r="N109">
        <f t="shared" si="13"/>
        <v>58</v>
      </c>
    </row>
    <row r="110" spans="2:14" x14ac:dyDescent="0.2">
      <c r="B110">
        <f t="shared" si="4"/>
        <v>59</v>
      </c>
      <c r="C110">
        <f>IF(B109&lt;Utenti!$B$25, Quellstärke/(Volumen*Verlustrate)*(1-EXP(-Verlustrate*B110)),"")</f>
        <v>1844.0070435597552</v>
      </c>
      <c r="D110" t="str">
        <f>IF(B110&gt;Utenti!$B$25, Quellstärke/(Volumen*Verlustrate)*(1-EXP(-Verlustrate*Utenti!$B$25))  * EXP(-Verlustrate*(B110-Utenti!$B$25)), "")</f>
        <v/>
      </c>
      <c r="E110">
        <f t="shared" si="14"/>
        <v>1844.0070435597552</v>
      </c>
      <c r="F110">
        <f t="shared" si="6"/>
        <v>617.87991804216654</v>
      </c>
      <c r="G110">
        <f t="shared" si="7"/>
        <v>1235.7598360843331</v>
      </c>
      <c r="H110">
        <f t="shared" si="8"/>
        <v>3707.2795082529992</v>
      </c>
      <c r="I110">
        <f t="shared" si="12"/>
        <v>59</v>
      </c>
      <c r="J110">
        <f>IF(B109&lt;Utenti!$B$25, C110+C$32/(INTERZONALFLOW)*(1-EXP(-INTERZONALFLOW/NFVOL*B110)),D110)</f>
        <v>2266.9466493087907</v>
      </c>
      <c r="K110">
        <f t="shared" si="9"/>
        <v>805.03069261577798</v>
      </c>
      <c r="L110">
        <f t="shared" si="10"/>
        <v>1610.061385231556</v>
      </c>
      <c r="M110">
        <f t="shared" si="11"/>
        <v>4830.1841556946683</v>
      </c>
      <c r="N110">
        <f t="shared" si="13"/>
        <v>59</v>
      </c>
    </row>
    <row r="111" spans="2:14" x14ac:dyDescent="0.2">
      <c r="B111">
        <f t="shared" si="4"/>
        <v>60</v>
      </c>
      <c r="C111">
        <f>IF(B110&lt;Utenti!$B$25, Quellstärke/(Volumen*Verlustrate)*(1-EXP(-Verlustrate*B111)),"")</f>
        <v>1847.1446540097559</v>
      </c>
      <c r="D111" t="str">
        <f>IF(B111&gt;Utenti!$B$25, Quellstärke/(Volumen*Verlustrate)*(1-EXP(-Verlustrate*Utenti!$B$25))  * EXP(-Verlustrate*(B111-Utenti!$B$25)), "")</f>
        <v/>
      </c>
      <c r="E111">
        <f t="shared" si="14"/>
        <v>1847.1446540097559</v>
      </c>
      <c r="F111">
        <f t="shared" si="6"/>
        <v>631.73350294723969</v>
      </c>
      <c r="G111">
        <f t="shared" si="7"/>
        <v>1263.4670058944794</v>
      </c>
      <c r="H111">
        <f t="shared" si="8"/>
        <v>3790.4010176834381</v>
      </c>
      <c r="I111">
        <f t="shared" si="12"/>
        <v>60</v>
      </c>
      <c r="J111">
        <f>IF(B110&lt;Utenti!$B$25, C111+C$32/(INTERZONALFLOW)*(1-EXP(-INTERZONALFLOW/NFVOL*B111)),D111)</f>
        <v>2270.0842597587916</v>
      </c>
      <c r="K111">
        <f t="shared" si="9"/>
        <v>822.05632456396893</v>
      </c>
      <c r="L111">
        <f t="shared" si="10"/>
        <v>1644.1126491279379</v>
      </c>
      <c r="M111">
        <f t="shared" si="11"/>
        <v>4932.337947383814</v>
      </c>
      <c r="N111">
        <f t="shared" si="13"/>
        <v>60</v>
      </c>
    </row>
    <row r="112" spans="2:14" x14ac:dyDescent="0.2">
      <c r="B112">
        <f t="shared" si="4"/>
        <v>61</v>
      </c>
      <c r="C112" t="str">
        <f>IF(B111&lt;Utenti!$B$25, Quellstärke/(Volumen*Verlustrate)*(1-EXP(-Verlustrate*B112)),"")</f>
        <v/>
      </c>
      <c r="D112">
        <f>IF(B112&gt;Utenti!$B$25, Quellstärke/(Volumen*Verlustrate)*(1-EXP(-Verlustrate*Utenti!$B$25))  * EXP(-Verlustrate*(B112-Utenti!$B$25)), "")</f>
        <v>1738.7018759707839</v>
      </c>
      <c r="E112">
        <f t="shared" si="14"/>
        <v>1738.7018759707839</v>
      </c>
      <c r="F112">
        <f t="shared" si="6"/>
        <v>644.77376701702053</v>
      </c>
      <c r="G112">
        <f t="shared" si="7"/>
        <v>1289.5475340340411</v>
      </c>
      <c r="H112">
        <f t="shared" si="8"/>
        <v>3868.6426021021234</v>
      </c>
      <c r="I112">
        <f t="shared" si="12"/>
        <v>61</v>
      </c>
      <c r="J112">
        <f>IF(B111&lt;Utenti!$B$25, C112+C$32/(INTERZONALFLOW)*(1-EXP(-INTERZONALFLOW/NFVOL*B112)),D112)</f>
        <v>1738.7018759707839</v>
      </c>
      <c r="K112">
        <f t="shared" si="9"/>
        <v>835.09658863374977</v>
      </c>
      <c r="L112">
        <f t="shared" si="10"/>
        <v>1670.1931772674995</v>
      </c>
      <c r="M112">
        <f t="shared" si="11"/>
        <v>5010.5795318024993</v>
      </c>
      <c r="N112">
        <f t="shared" si="13"/>
        <v>61</v>
      </c>
    </row>
    <row r="113" spans="2:14" x14ac:dyDescent="0.2">
      <c r="B113">
        <f t="shared" si="4"/>
        <v>62</v>
      </c>
      <c r="C113" t="str">
        <f>IF(B112&lt;Utenti!$B$25, Quellstärke/(Volumen*Verlustrate)*(1-EXP(-Verlustrate*B113)),"")</f>
        <v/>
      </c>
      <c r="D113">
        <f>IF(B113&gt;Utenti!$B$25, Quellstärke/(Volumen*Verlustrate)*(1-EXP(-Verlustrate*Utenti!$B$25))  * EXP(-Verlustrate*(B113-Utenti!$B$25)), "")</f>
        <v>1636.6255923388865</v>
      </c>
      <c r="E113">
        <f t="shared" si="14"/>
        <v>1636.6255923388865</v>
      </c>
      <c r="F113">
        <f t="shared" si="6"/>
        <v>657.04845895956214</v>
      </c>
      <c r="G113">
        <f t="shared" si="7"/>
        <v>1314.0969179191243</v>
      </c>
      <c r="H113">
        <f t="shared" si="8"/>
        <v>3942.2907537573733</v>
      </c>
      <c r="I113">
        <f t="shared" si="12"/>
        <v>62</v>
      </c>
      <c r="J113">
        <f>IF(B112&lt;Utenti!$B$25, C113+C$32/(INTERZONALFLOW)*(1-EXP(-INTERZONALFLOW/NFVOL*B113)),D113)</f>
        <v>1636.6255923388865</v>
      </c>
      <c r="K113">
        <f t="shared" si="9"/>
        <v>847.37128057629138</v>
      </c>
      <c r="L113">
        <f t="shared" si="10"/>
        <v>1694.7425611525828</v>
      </c>
      <c r="M113">
        <f t="shared" si="11"/>
        <v>5084.2276834577497</v>
      </c>
      <c r="N113">
        <f t="shared" si="13"/>
        <v>62</v>
      </c>
    </row>
    <row r="114" spans="2:14" x14ac:dyDescent="0.2">
      <c r="B114">
        <f t="shared" si="4"/>
        <v>63</v>
      </c>
      <c r="C114" t="str">
        <f>IF(B113&lt;Utenti!$B$25, Quellstärke/(Volumen*Verlustrate)*(1-EXP(-Verlustrate*B114)),"")</f>
        <v/>
      </c>
      <c r="D114">
        <f>IF(B114&gt;Utenti!$B$25, Quellstärke/(Volumen*Verlustrate)*(1-EXP(-Verlustrate*Utenti!$B$25))  * EXP(-Verlustrate*(B114-Utenti!$B$25)), "")</f>
        <v>1540.5420368590082</v>
      </c>
      <c r="E114">
        <f t="shared" si="14"/>
        <v>1540.5420368590082</v>
      </c>
      <c r="F114">
        <f t="shared" si="6"/>
        <v>668.60252423600468</v>
      </c>
      <c r="G114">
        <f t="shared" si="7"/>
        <v>1337.2050484720094</v>
      </c>
      <c r="H114">
        <f t="shared" si="8"/>
        <v>4011.6151454160286</v>
      </c>
      <c r="I114">
        <f t="shared" si="12"/>
        <v>63</v>
      </c>
      <c r="J114">
        <f>IF(B113&lt;Utenti!$B$25, C114+C$32/(INTERZONALFLOW)*(1-EXP(-INTERZONALFLOW/NFVOL*B114)),D114)</f>
        <v>1540.5420368590082</v>
      </c>
      <c r="K114">
        <f t="shared" si="9"/>
        <v>858.92534585273393</v>
      </c>
      <c r="L114">
        <f t="shared" si="10"/>
        <v>1717.8506917054679</v>
      </c>
      <c r="M114">
        <f t="shared" si="11"/>
        <v>5153.5520751164049</v>
      </c>
      <c r="N114">
        <f t="shared" si="13"/>
        <v>63</v>
      </c>
    </row>
    <row r="115" spans="2:14" x14ac:dyDescent="0.2">
      <c r="B115">
        <f t="shared" si="4"/>
        <v>64</v>
      </c>
      <c r="C115" t="str">
        <f>IF(B114&lt;Utenti!$B$25, Quellstärke/(Volumen*Verlustrate)*(1-EXP(-Verlustrate*B115)),"")</f>
        <v/>
      </c>
      <c r="D115">
        <f>IF(B115&gt;Utenti!$B$25, Quellstärke/(Volumen*Verlustrate)*(1-EXP(-Verlustrate*Utenti!$B$25))  * EXP(-Verlustrate*(B115-Utenti!$B$25)), "")</f>
        <v>1450.0993864687675</v>
      </c>
      <c r="E115">
        <f t="shared" si="14"/>
        <v>1450.0993864687675</v>
      </c>
      <c r="F115">
        <f t="shared" si="6"/>
        <v>679.47826963452042</v>
      </c>
      <c r="G115">
        <f t="shared" si="7"/>
        <v>1358.9565392690408</v>
      </c>
      <c r="H115">
        <f t="shared" si="8"/>
        <v>4076.8696178071232</v>
      </c>
      <c r="I115">
        <f t="shared" si="12"/>
        <v>64</v>
      </c>
      <c r="J115">
        <f>IF(B114&lt;Utenti!$B$25, C115+C$32/(INTERZONALFLOW)*(1-EXP(-INTERZONALFLOW/NFVOL*B115)),D115)</f>
        <v>1450.0993864687675</v>
      </c>
      <c r="K115">
        <f t="shared" si="9"/>
        <v>869.80109125124966</v>
      </c>
      <c r="L115">
        <f t="shared" si="10"/>
        <v>1739.6021825024993</v>
      </c>
      <c r="M115">
        <f t="shared" si="11"/>
        <v>5218.8065475074991</v>
      </c>
      <c r="N115">
        <f t="shared" si="13"/>
        <v>64</v>
      </c>
    </row>
    <row r="116" spans="2:14" x14ac:dyDescent="0.2">
      <c r="B116">
        <f t="shared" si="4"/>
        <v>65</v>
      </c>
      <c r="C116" t="str">
        <f>IF(B115&lt;Utenti!$B$25, Quellstärke/(Volumen*Verlustrate)*(1-EXP(-Verlustrate*B116)),"")</f>
        <v/>
      </c>
      <c r="D116">
        <f>IF(B116&gt;Utenti!$B$25, Quellstärke/(Volumen*Verlustrate)*(1-EXP(-Verlustrate*Utenti!$B$25))  * EXP(-Verlustrate*(B116-Utenti!$B$25)), "")</f>
        <v>1364.9664730502543</v>
      </c>
      <c r="E116">
        <f t="shared" si="14"/>
        <v>1364.9664730502543</v>
      </c>
      <c r="F116">
        <f t="shared" si="6"/>
        <v>689.71551818239732</v>
      </c>
      <c r="G116">
        <f t="shared" si="7"/>
        <v>1379.4310363647946</v>
      </c>
      <c r="H116">
        <f t="shared" si="8"/>
        <v>4138.2931090943848</v>
      </c>
      <c r="I116">
        <f t="shared" si="12"/>
        <v>65</v>
      </c>
      <c r="J116">
        <f>IF(B115&lt;Utenti!$B$25, C116+C$32/(INTERZONALFLOW)*(1-EXP(-INTERZONALFLOW/NFVOL*B116)),D116)</f>
        <v>1364.9664730502543</v>
      </c>
      <c r="K116">
        <f t="shared" si="9"/>
        <v>880.03833979912656</v>
      </c>
      <c r="L116">
        <f t="shared" si="10"/>
        <v>1760.0766795982531</v>
      </c>
      <c r="M116">
        <f t="shared" si="11"/>
        <v>5280.2300387947607</v>
      </c>
      <c r="N116">
        <f t="shared" si="13"/>
        <v>65</v>
      </c>
    </row>
    <row r="117" spans="2:14" x14ac:dyDescent="0.2">
      <c r="B117">
        <f t="shared" ref="B117:B180" si="15">B116+1</f>
        <v>66</v>
      </c>
      <c r="C117" t="str">
        <f>IF(B116&lt;Utenti!$B$25, Quellstärke/(Volumen*Verlustrate)*(1-EXP(-Verlustrate*B117)),"")</f>
        <v/>
      </c>
      <c r="D117">
        <f>IF(B117&gt;Utenti!$B$25, Quellstärke/(Volumen*Verlustrate)*(1-EXP(-Verlustrate*Utenti!$B$25))  * EXP(-Verlustrate*(B117-Utenti!$B$25)), "")</f>
        <v>1284.8315708127359</v>
      </c>
      <c r="E117">
        <f t="shared" si="14"/>
        <v>1284.8315708127359</v>
      </c>
      <c r="F117">
        <f t="shared" ref="F117:F180" si="16">$E117*$E$25+F116</f>
        <v>699.35175496349279</v>
      </c>
      <c r="G117">
        <f t="shared" ref="G117:G180" si="17">$E117*$E$26+G116</f>
        <v>1398.7035099269856</v>
      </c>
      <c r="H117">
        <f t="shared" ref="H117:H180" si="18">$E117*$E$27+H116</f>
        <v>4196.1105297809581</v>
      </c>
      <c r="I117">
        <f t="shared" si="12"/>
        <v>66</v>
      </c>
      <c r="J117">
        <f>IF(B116&lt;Utenti!$B$25, C117+C$32/(INTERZONALFLOW)*(1-EXP(-INTERZONALFLOW/NFVOL*B117)),D117)</f>
        <v>1284.8315708127359</v>
      </c>
      <c r="K117">
        <f t="shared" ref="K117:K180" si="19">$J117*$E$25+K116</f>
        <v>889.67457658022204</v>
      </c>
      <c r="L117">
        <f t="shared" ref="L117:L180" si="20">$J117*$E$26+L116</f>
        <v>1779.3491531604441</v>
      </c>
      <c r="M117">
        <f t="shared" ref="M117:M180" si="21">$J117*$E$27+M116</f>
        <v>5338.047459481334</v>
      </c>
      <c r="N117">
        <f t="shared" si="13"/>
        <v>66</v>
      </c>
    </row>
    <row r="118" spans="2:14" x14ac:dyDescent="0.2">
      <c r="B118">
        <f t="shared" si="15"/>
        <v>67</v>
      </c>
      <c r="C118" t="str">
        <f>IF(B117&lt;Utenti!$B$25, Quellstärke/(Volumen*Verlustrate)*(1-EXP(-Verlustrate*B118)),"")</f>
        <v/>
      </c>
      <c r="D118">
        <f>IF(B118&gt;Utenti!$B$25, Quellstärke/(Volumen*Verlustrate)*(1-EXP(-Verlustrate*Utenti!$B$25))  * EXP(-Verlustrate*(B118-Utenti!$B$25)), "")</f>
        <v>1209.4012548660926</v>
      </c>
      <c r="E118">
        <f t="shared" si="14"/>
        <v>1209.4012548660926</v>
      </c>
      <c r="F118">
        <f t="shared" si="16"/>
        <v>708.42226437498846</v>
      </c>
      <c r="G118">
        <f t="shared" si="17"/>
        <v>1416.8445287499769</v>
      </c>
      <c r="H118">
        <f t="shared" si="18"/>
        <v>4250.5335862499323</v>
      </c>
      <c r="I118">
        <f t="shared" si="12"/>
        <v>67</v>
      </c>
      <c r="J118">
        <f>IF(B117&lt;Utenti!$B$25, C118+C$32/(INTERZONALFLOW)*(1-EXP(-INTERZONALFLOW/NFVOL*B118)),D118)</f>
        <v>1209.4012548660926</v>
      </c>
      <c r="K118">
        <f t="shared" si="19"/>
        <v>898.7450859917177</v>
      </c>
      <c r="L118">
        <f t="shared" si="20"/>
        <v>1797.4901719834354</v>
      </c>
      <c r="M118">
        <f t="shared" si="21"/>
        <v>5392.4705159503083</v>
      </c>
      <c r="N118">
        <f t="shared" si="13"/>
        <v>67</v>
      </c>
    </row>
    <row r="119" spans="2:14" x14ac:dyDescent="0.2">
      <c r="B119">
        <f t="shared" si="15"/>
        <v>68</v>
      </c>
      <c r="C119" t="str">
        <f>IF(B118&lt;Utenti!$B$25, Quellstärke/(Volumen*Verlustrate)*(1-EXP(-Verlustrate*B119)),"")</f>
        <v/>
      </c>
      <c r="D119">
        <f>IF(B119&gt;Utenti!$B$25, Quellstärke/(Volumen*Verlustrate)*(1-EXP(-Verlustrate*Utenti!$B$25))  * EXP(-Verlustrate*(B119-Utenti!$B$25)), "")</f>
        <v>1138.399326805506</v>
      </c>
      <c r="E119">
        <f t="shared" si="14"/>
        <v>1138.399326805506</v>
      </c>
      <c r="F119">
        <f t="shared" si="16"/>
        <v>716.9602593260297</v>
      </c>
      <c r="G119">
        <f t="shared" si="17"/>
        <v>1433.9205186520594</v>
      </c>
      <c r="H119">
        <f t="shared" si="18"/>
        <v>4301.76155595618</v>
      </c>
      <c r="I119">
        <f t="shared" si="12"/>
        <v>68</v>
      </c>
      <c r="J119">
        <f>IF(B118&lt;Utenti!$B$25, C119+C$32/(INTERZONALFLOW)*(1-EXP(-INTERZONALFLOW/NFVOL*B119)),D119)</f>
        <v>1138.399326805506</v>
      </c>
      <c r="K119">
        <f t="shared" si="19"/>
        <v>907.28308094275894</v>
      </c>
      <c r="L119">
        <f t="shared" si="20"/>
        <v>1814.5661618855179</v>
      </c>
      <c r="M119">
        <f t="shared" si="21"/>
        <v>5443.6984856565559</v>
      </c>
      <c r="N119">
        <f t="shared" si="13"/>
        <v>68</v>
      </c>
    </row>
    <row r="120" spans="2:14" x14ac:dyDescent="0.2">
      <c r="B120">
        <f t="shared" si="15"/>
        <v>69</v>
      </c>
      <c r="C120" t="str">
        <f>IF(B119&lt;Utenti!$B$25, Quellstärke/(Volumen*Verlustrate)*(1-EXP(-Verlustrate*B120)),"")</f>
        <v/>
      </c>
      <c r="D120">
        <f>IF(B120&gt;Utenti!$B$25, Quellstärke/(Volumen*Verlustrate)*(1-EXP(-Verlustrate*Utenti!$B$25))  * EXP(-Verlustrate*(B120-Utenti!$B$25)), "")</f>
        <v>1071.5658033732734</v>
      </c>
      <c r="E120">
        <f t="shared" si="14"/>
        <v>1071.5658033732734</v>
      </c>
      <c r="F120">
        <f t="shared" si="16"/>
        <v>724.99700285132928</v>
      </c>
      <c r="G120">
        <f t="shared" si="17"/>
        <v>1449.9940057026586</v>
      </c>
      <c r="H120">
        <f t="shared" si="18"/>
        <v>4349.9820171079773</v>
      </c>
      <c r="I120">
        <f t="shared" ref="I120:I183" si="22">B120</f>
        <v>69</v>
      </c>
      <c r="J120">
        <f>IF(B119&lt;Utenti!$B$25, C120+C$32/(INTERZONALFLOW)*(1-EXP(-INTERZONALFLOW/NFVOL*B120)),D120)</f>
        <v>1071.5658033732734</v>
      </c>
      <c r="K120">
        <f t="shared" si="19"/>
        <v>915.31982446805853</v>
      </c>
      <c r="L120">
        <f t="shared" si="20"/>
        <v>1830.6396489361171</v>
      </c>
      <c r="M120">
        <f t="shared" si="21"/>
        <v>5491.9189468083532</v>
      </c>
      <c r="N120">
        <f t="shared" si="13"/>
        <v>69</v>
      </c>
    </row>
    <row r="121" spans="2:14" x14ac:dyDescent="0.2">
      <c r="B121">
        <f t="shared" si="15"/>
        <v>70</v>
      </c>
      <c r="C121" t="str">
        <f>IF(B120&lt;Utenti!$B$25, Quellstärke/(Volumen*Verlustrate)*(1-EXP(-Verlustrate*B121)),"")</f>
        <v/>
      </c>
      <c r="D121">
        <f>IF(B121&gt;Utenti!$B$25, Quellstärke/(Volumen*Verlustrate)*(1-EXP(-Verlustrate*Utenti!$B$25))  * EXP(-Verlustrate*(B121-Utenti!$B$25)), "")</f>
        <v>1008.6559644945979</v>
      </c>
      <c r="E121">
        <f t="shared" si="14"/>
        <v>1008.6559644945979</v>
      </c>
      <c r="F121">
        <f t="shared" si="16"/>
        <v>732.56192258503881</v>
      </c>
      <c r="G121">
        <f t="shared" si="17"/>
        <v>1465.1238451700776</v>
      </c>
      <c r="H121">
        <f t="shared" si="18"/>
        <v>4395.371535510234</v>
      </c>
      <c r="I121">
        <f t="shared" si="22"/>
        <v>70</v>
      </c>
      <c r="J121">
        <f>IF(B120&lt;Utenti!$B$25, C121+C$32/(INTERZONALFLOW)*(1-EXP(-INTERZONALFLOW/NFVOL*B121)),D121)</f>
        <v>1008.6559644945979</v>
      </c>
      <c r="K121">
        <f t="shared" si="19"/>
        <v>922.88474420176806</v>
      </c>
      <c r="L121">
        <f t="shared" si="20"/>
        <v>1845.7694884035361</v>
      </c>
      <c r="M121">
        <f t="shared" si="21"/>
        <v>5537.3084652106099</v>
      </c>
      <c r="N121">
        <f t="shared" si="13"/>
        <v>70</v>
      </c>
    </row>
    <row r="122" spans="2:14" x14ac:dyDescent="0.2">
      <c r="B122">
        <f t="shared" si="15"/>
        <v>71</v>
      </c>
      <c r="C122" t="str">
        <f>IF(B121&lt;Utenti!$B$25, Quellstärke/(Volumen*Verlustrate)*(1-EXP(-Verlustrate*B122)),"")</f>
        <v/>
      </c>
      <c r="D122">
        <f>IF(B122&gt;Utenti!$B$25, Quellstärke/(Volumen*Verlustrate)*(1-EXP(-Verlustrate*Utenti!$B$25))  * EXP(-Verlustrate*(B122-Utenti!$B$25)), "")</f>
        <v>949.43945720160991</v>
      </c>
      <c r="E122">
        <f t="shared" si="14"/>
        <v>949.43945720160991</v>
      </c>
      <c r="F122">
        <f t="shared" si="16"/>
        <v>739.68271851405086</v>
      </c>
      <c r="G122">
        <f t="shared" si="17"/>
        <v>1479.3654370281017</v>
      </c>
      <c r="H122">
        <f t="shared" si="18"/>
        <v>4438.0963110843068</v>
      </c>
      <c r="I122">
        <f t="shared" si="22"/>
        <v>71</v>
      </c>
      <c r="J122">
        <f>IF(B121&lt;Utenti!$B$25, C122+C$32/(INTERZONALFLOW)*(1-EXP(-INTERZONALFLOW/NFVOL*B122)),D122)</f>
        <v>949.43945720160991</v>
      </c>
      <c r="K122">
        <f t="shared" si="19"/>
        <v>930.0055401307801</v>
      </c>
      <c r="L122">
        <f t="shared" si="20"/>
        <v>1860.0110802615602</v>
      </c>
      <c r="M122">
        <f t="shared" si="21"/>
        <v>5580.0332407846827</v>
      </c>
      <c r="N122">
        <f t="shared" ref="N122:N185" si="23">B122</f>
        <v>71</v>
      </c>
    </row>
    <row r="123" spans="2:14" x14ac:dyDescent="0.2">
      <c r="B123">
        <f t="shared" si="15"/>
        <v>72</v>
      </c>
      <c r="C123" t="str">
        <f>IF(B122&lt;Utenti!$B$25, Quellstärke/(Volumen*Verlustrate)*(1-EXP(-Verlustrate*B123)),"")</f>
        <v/>
      </c>
      <c r="D123">
        <f>IF(B123&gt;Utenti!$B$25, Quellstärke/(Volumen*Verlustrate)*(1-EXP(-Verlustrate*Utenti!$B$25))  * EXP(-Verlustrate*(B123-Utenti!$B$25)), "")</f>
        <v>893.69945216451003</v>
      </c>
      <c r="E123">
        <f t="shared" si="14"/>
        <v>893.69945216451003</v>
      </c>
      <c r="F123">
        <f t="shared" si="16"/>
        <v>746.38546440528467</v>
      </c>
      <c r="G123">
        <f t="shared" si="17"/>
        <v>1492.7709288105693</v>
      </c>
      <c r="H123">
        <f t="shared" si="18"/>
        <v>4478.3127864317094</v>
      </c>
      <c r="I123">
        <f t="shared" si="22"/>
        <v>72</v>
      </c>
      <c r="J123">
        <f>IF(B122&lt;Utenti!$B$25, C123+C$32/(INTERZONALFLOW)*(1-EXP(-INTERZONALFLOW/NFVOL*B123)),D123)</f>
        <v>893.69945216451003</v>
      </c>
      <c r="K123">
        <f t="shared" si="19"/>
        <v>936.70828602201391</v>
      </c>
      <c r="L123">
        <f t="shared" si="20"/>
        <v>1873.4165720440278</v>
      </c>
      <c r="M123">
        <f t="shared" si="21"/>
        <v>5620.2497161320853</v>
      </c>
      <c r="N123">
        <f t="shared" si="23"/>
        <v>72</v>
      </c>
    </row>
    <row r="124" spans="2:14" x14ac:dyDescent="0.2">
      <c r="B124">
        <f t="shared" si="15"/>
        <v>73</v>
      </c>
      <c r="C124" t="str">
        <f>IF(B123&lt;Utenti!$B$25, Quellstärke/(Volumen*Verlustrate)*(1-EXP(-Verlustrate*B124)),"")</f>
        <v/>
      </c>
      <c r="D124">
        <f>IF(B124&gt;Utenti!$B$25, Quellstärke/(Volumen*Verlustrate)*(1-EXP(-Verlustrate*Utenti!$B$25))  * EXP(-Verlustrate*(B124-Utenti!$B$25)), "")</f>
        <v>841.23184974136223</v>
      </c>
      <c r="E124">
        <f t="shared" si="14"/>
        <v>841.23184974136223</v>
      </c>
      <c r="F124">
        <f t="shared" si="16"/>
        <v>752.69470327834483</v>
      </c>
      <c r="G124">
        <f t="shared" si="17"/>
        <v>1505.3894065566897</v>
      </c>
      <c r="H124">
        <f t="shared" si="18"/>
        <v>4516.1682196700704</v>
      </c>
      <c r="I124">
        <f t="shared" si="22"/>
        <v>73</v>
      </c>
      <c r="J124">
        <f>IF(B123&lt;Utenti!$B$25, C124+C$32/(INTERZONALFLOW)*(1-EXP(-INTERZONALFLOW/NFVOL*B124)),D124)</f>
        <v>841.23184974136223</v>
      </c>
      <c r="K124">
        <f t="shared" si="19"/>
        <v>943.01752489507408</v>
      </c>
      <c r="L124">
        <f t="shared" si="20"/>
        <v>1886.0350497901482</v>
      </c>
      <c r="M124">
        <f t="shared" si="21"/>
        <v>5658.1051493704463</v>
      </c>
      <c r="N124">
        <f t="shared" si="23"/>
        <v>73</v>
      </c>
    </row>
    <row r="125" spans="2:14" x14ac:dyDescent="0.2">
      <c r="B125">
        <f t="shared" si="15"/>
        <v>74</v>
      </c>
      <c r="C125" t="str">
        <f>IF(B124&lt;Utenti!$B$25, Quellstärke/(Volumen*Verlustrate)*(1-EXP(-Verlustrate*B125)),"")</f>
        <v/>
      </c>
      <c r="D125">
        <f>IF(B125&gt;Utenti!$B$25, Quellstärke/(Volumen*Verlustrate)*(1-EXP(-Verlustrate*Utenti!$B$25))  * EXP(-Verlustrate*(B125-Utenti!$B$25)), "")</f>
        <v>791.84453263937735</v>
      </c>
      <c r="E125">
        <f t="shared" si="14"/>
        <v>791.84453263937735</v>
      </c>
      <c r="F125">
        <f t="shared" si="16"/>
        <v>758.63353727314018</v>
      </c>
      <c r="G125">
        <f t="shared" si="17"/>
        <v>1517.2670745462804</v>
      </c>
      <c r="H125">
        <f t="shared" si="18"/>
        <v>4551.8012236388422</v>
      </c>
      <c r="I125">
        <f t="shared" si="22"/>
        <v>74</v>
      </c>
      <c r="J125">
        <f>IF(B124&lt;Utenti!$B$25, C125+C$32/(INTERZONALFLOW)*(1-EXP(-INTERZONALFLOW/NFVOL*B125)),D125)</f>
        <v>791.84453263937735</v>
      </c>
      <c r="K125">
        <f t="shared" si="19"/>
        <v>948.95635888986942</v>
      </c>
      <c r="L125">
        <f t="shared" si="20"/>
        <v>1897.9127177797388</v>
      </c>
      <c r="M125">
        <f t="shared" si="21"/>
        <v>5693.7381533392181</v>
      </c>
      <c r="N125">
        <f t="shared" si="23"/>
        <v>74</v>
      </c>
    </row>
    <row r="126" spans="2:14" x14ac:dyDescent="0.2">
      <c r="B126">
        <f t="shared" si="15"/>
        <v>75</v>
      </c>
      <c r="C126" t="str">
        <f>IF(B125&lt;Utenti!$B$25, Quellstärke/(Volumen*Verlustrate)*(1-EXP(-Verlustrate*B126)),"")</f>
        <v/>
      </c>
      <c r="D126">
        <f>IF(B126&gt;Utenti!$B$25, Quellstärke/(Volumen*Verlustrate)*(1-EXP(-Verlustrate*Utenti!$B$25))  * EXP(-Verlustrate*(B126-Utenti!$B$25)), "")</f>
        <v>745.35666245120308</v>
      </c>
      <c r="E126">
        <f t="shared" si="14"/>
        <v>745.35666245120308</v>
      </c>
      <c r="F126">
        <f t="shared" si="16"/>
        <v>764.22371224152425</v>
      </c>
      <c r="G126">
        <f t="shared" si="17"/>
        <v>1528.4474244830485</v>
      </c>
      <c r="H126">
        <f t="shared" si="18"/>
        <v>4585.342273449146</v>
      </c>
      <c r="I126">
        <f t="shared" si="22"/>
        <v>75</v>
      </c>
      <c r="J126">
        <f>IF(B125&lt;Utenti!$B$25, C126+C$32/(INTERZONALFLOW)*(1-EXP(-INTERZONALFLOW/NFVOL*B126)),D126)</f>
        <v>745.35666245120308</v>
      </c>
      <c r="K126">
        <f t="shared" si="19"/>
        <v>954.5465338582535</v>
      </c>
      <c r="L126">
        <f t="shared" si="20"/>
        <v>1909.093067716507</v>
      </c>
      <c r="M126">
        <f t="shared" si="21"/>
        <v>5727.2792031495219</v>
      </c>
      <c r="N126">
        <f t="shared" si="23"/>
        <v>75</v>
      </c>
    </row>
    <row r="127" spans="2:14" x14ac:dyDescent="0.2">
      <c r="B127">
        <f t="shared" si="15"/>
        <v>76</v>
      </c>
      <c r="C127" t="str">
        <f>IF(B126&lt;Utenti!$B$25, Quellstärke/(Volumen*Verlustrate)*(1-EXP(-Verlustrate*B127)),"")</f>
        <v/>
      </c>
      <c r="D127">
        <f>IF(B127&gt;Utenti!$B$25, Quellstärke/(Volumen*Verlustrate)*(1-EXP(-Verlustrate*Utenti!$B$25))  * EXP(-Verlustrate*(B127-Utenti!$B$25)), "")</f>
        <v>701.59801749039661</v>
      </c>
      <c r="E127">
        <f t="shared" si="14"/>
        <v>701.59801749039661</v>
      </c>
      <c r="F127">
        <f t="shared" si="16"/>
        <v>769.48569737270225</v>
      </c>
      <c r="G127">
        <f t="shared" si="17"/>
        <v>1538.9713947454045</v>
      </c>
      <c r="H127">
        <f t="shared" si="18"/>
        <v>4616.9141842362142</v>
      </c>
      <c r="I127">
        <f t="shared" si="22"/>
        <v>76</v>
      </c>
      <c r="J127">
        <f>IF(B126&lt;Utenti!$B$25, C127+C$32/(INTERZONALFLOW)*(1-EXP(-INTERZONALFLOW/NFVOL*B127)),D127)</f>
        <v>701.59801749039661</v>
      </c>
      <c r="K127">
        <f t="shared" si="19"/>
        <v>959.80851898943149</v>
      </c>
      <c r="L127">
        <f t="shared" si="20"/>
        <v>1919.617037978863</v>
      </c>
      <c r="M127">
        <f t="shared" si="21"/>
        <v>5758.8511139365901</v>
      </c>
      <c r="N127">
        <f t="shared" si="23"/>
        <v>76</v>
      </c>
    </row>
    <row r="128" spans="2:14" x14ac:dyDescent="0.2">
      <c r="B128">
        <f t="shared" si="15"/>
        <v>77</v>
      </c>
      <c r="C128" t="str">
        <f>IF(B127&lt;Utenti!$B$25, Quellstärke/(Volumen*Verlustrate)*(1-EXP(-Verlustrate*B128)),"")</f>
        <v/>
      </c>
      <c r="D128">
        <f>IF(B128&gt;Utenti!$B$25, Quellstärke/(Volumen*Verlustrate)*(1-EXP(-Verlustrate*Utenti!$B$25))  * EXP(-Verlustrate*(B128-Utenti!$B$25)), "")</f>
        <v>660.40836950146775</v>
      </c>
      <c r="E128">
        <f t="shared" si="14"/>
        <v>660.40836950146775</v>
      </c>
      <c r="F128">
        <f t="shared" si="16"/>
        <v>774.43876014396324</v>
      </c>
      <c r="G128">
        <f t="shared" si="17"/>
        <v>1548.8775202879265</v>
      </c>
      <c r="H128">
        <f t="shared" si="18"/>
        <v>4646.6325608637799</v>
      </c>
      <c r="I128">
        <f t="shared" si="22"/>
        <v>77</v>
      </c>
      <c r="J128">
        <f>IF(B127&lt;Utenti!$B$25, C128+C$32/(INTERZONALFLOW)*(1-EXP(-INTERZONALFLOW/NFVOL*B128)),D128)</f>
        <v>660.40836950146775</v>
      </c>
      <c r="K128">
        <f t="shared" si="19"/>
        <v>964.76158176069248</v>
      </c>
      <c r="L128">
        <f t="shared" si="20"/>
        <v>1929.523163521385</v>
      </c>
      <c r="M128">
        <f t="shared" si="21"/>
        <v>5788.5694905641558</v>
      </c>
      <c r="N128">
        <f t="shared" si="23"/>
        <v>77</v>
      </c>
    </row>
    <row r="129" spans="2:14" x14ac:dyDescent="0.2">
      <c r="B129">
        <f t="shared" si="15"/>
        <v>78</v>
      </c>
      <c r="C129" t="str">
        <f>IF(B128&lt;Utenti!$B$25, Quellstärke/(Volumen*Verlustrate)*(1-EXP(-Verlustrate*B129)),"")</f>
        <v/>
      </c>
      <c r="D129">
        <f>IF(B129&gt;Utenti!$B$25, Quellstärke/(Volumen*Verlustrate)*(1-EXP(-Verlustrate*Utenti!$B$25))  * EXP(-Verlustrate*(B129-Utenti!$B$25)), "")</f>
        <v>621.63689696223662</v>
      </c>
      <c r="E129">
        <f t="shared" si="14"/>
        <v>621.63689696223662</v>
      </c>
      <c r="F129">
        <f t="shared" si="16"/>
        <v>779.10103687117999</v>
      </c>
      <c r="G129">
        <f t="shared" si="17"/>
        <v>1558.20207374236</v>
      </c>
      <c r="H129">
        <f t="shared" si="18"/>
        <v>4674.6062212270808</v>
      </c>
      <c r="I129">
        <f t="shared" si="22"/>
        <v>78</v>
      </c>
      <c r="J129">
        <f>IF(B128&lt;Utenti!$B$25, C129+C$32/(INTERZONALFLOW)*(1-EXP(-INTERZONALFLOW/NFVOL*B129)),D129)</f>
        <v>621.63689696223662</v>
      </c>
      <c r="K129">
        <f t="shared" si="19"/>
        <v>969.42385848790923</v>
      </c>
      <c r="L129">
        <f t="shared" si="20"/>
        <v>1938.8477169758185</v>
      </c>
      <c r="M129">
        <f t="shared" si="21"/>
        <v>5816.5431509274567</v>
      </c>
      <c r="N129">
        <f t="shared" si="23"/>
        <v>78</v>
      </c>
    </row>
    <row r="130" spans="2:14" x14ac:dyDescent="0.2">
      <c r="B130">
        <f t="shared" si="15"/>
        <v>79</v>
      </c>
      <c r="C130" t="str">
        <f>IF(B129&lt;Utenti!$B$25, Quellstärke/(Volumen*Verlustrate)*(1-EXP(-Verlustrate*B130)),"")</f>
        <v/>
      </c>
      <c r="D130">
        <f>IF(B130&gt;Utenti!$B$25, Quellstärke/(Volumen*Verlustrate)*(1-EXP(-Verlustrate*Utenti!$B$25))  * EXP(-Verlustrate*(B130-Utenti!$B$25)), "")</f>
        <v>585.14163283022947</v>
      </c>
      <c r="E130">
        <f t="shared" si="14"/>
        <v>585.14163283022947</v>
      </c>
      <c r="F130">
        <f t="shared" si="16"/>
        <v>783.48959911740667</v>
      </c>
      <c r="G130">
        <f t="shared" si="17"/>
        <v>1566.9791982348133</v>
      </c>
      <c r="H130">
        <f t="shared" si="18"/>
        <v>4700.9375947044409</v>
      </c>
      <c r="I130">
        <f t="shared" si="22"/>
        <v>79</v>
      </c>
      <c r="J130">
        <f>IF(B129&lt;Utenti!$B$25, C130+C$32/(INTERZONALFLOW)*(1-EXP(-INTERZONALFLOW/NFVOL*B130)),D130)</f>
        <v>585.14163283022947</v>
      </c>
      <c r="K130">
        <f t="shared" si="19"/>
        <v>973.81242073413591</v>
      </c>
      <c r="L130">
        <f t="shared" si="20"/>
        <v>1947.6248414682718</v>
      </c>
      <c r="M130">
        <f t="shared" si="21"/>
        <v>5842.8745244048168</v>
      </c>
      <c r="N130">
        <f t="shared" si="23"/>
        <v>79</v>
      </c>
    </row>
    <row r="131" spans="2:14" x14ac:dyDescent="0.2">
      <c r="B131">
        <f t="shared" si="15"/>
        <v>80</v>
      </c>
      <c r="C131" t="str">
        <f>IF(B130&lt;Utenti!$B$25, Quellstärke/(Volumen*Verlustrate)*(1-EXP(-Verlustrate*B131)),"")</f>
        <v/>
      </c>
      <c r="D131">
        <f>IF(B131&gt;Utenti!$B$25, Quellstärke/(Volumen*Verlustrate)*(1-EXP(-Verlustrate*Utenti!$B$25))  * EXP(-Verlustrate*(B131-Utenti!$B$25)), "")</f>
        <v>550.78894471096157</v>
      </c>
      <c r="E131">
        <f t="shared" si="14"/>
        <v>550.78894471096157</v>
      </c>
      <c r="F131">
        <f t="shared" si="16"/>
        <v>787.62051620273883</v>
      </c>
      <c r="G131">
        <f t="shared" si="17"/>
        <v>1575.2410324054777</v>
      </c>
      <c r="H131">
        <f t="shared" si="18"/>
        <v>4725.7230972164343</v>
      </c>
      <c r="I131">
        <f t="shared" si="22"/>
        <v>80</v>
      </c>
      <c r="J131">
        <f>IF(B130&lt;Utenti!$B$25, C131+C$32/(INTERZONALFLOW)*(1-EXP(-INTERZONALFLOW/NFVOL*B131)),D131)</f>
        <v>550.78894471096157</v>
      </c>
      <c r="K131">
        <f t="shared" si="19"/>
        <v>977.94333781946807</v>
      </c>
      <c r="L131">
        <f t="shared" si="20"/>
        <v>1955.8866756389361</v>
      </c>
      <c r="M131">
        <f t="shared" si="21"/>
        <v>5867.6600269168102</v>
      </c>
      <c r="N131">
        <f t="shared" si="23"/>
        <v>80</v>
      </c>
    </row>
    <row r="132" spans="2:14" x14ac:dyDescent="0.2">
      <c r="B132">
        <f t="shared" si="15"/>
        <v>81</v>
      </c>
      <c r="C132" t="str">
        <f>IF(B131&lt;Utenti!$B$25, Quellstärke/(Volumen*Verlustrate)*(1-EXP(-Verlustrate*B132)),"")</f>
        <v/>
      </c>
      <c r="D132">
        <f>IF(B132&gt;Utenti!$B$25, Quellstärke/(Volumen*Verlustrate)*(1-EXP(-Verlustrate*Utenti!$B$25))  * EXP(-Verlustrate*(B132-Utenti!$B$25)), "")</f>
        <v>518.45304554467214</v>
      </c>
      <c r="E132">
        <f t="shared" si="14"/>
        <v>518.45304554467214</v>
      </c>
      <c r="F132">
        <f t="shared" si="16"/>
        <v>791.50891404432389</v>
      </c>
      <c r="G132">
        <f t="shared" si="17"/>
        <v>1583.0178280886478</v>
      </c>
      <c r="H132">
        <f t="shared" si="18"/>
        <v>4749.0534842659445</v>
      </c>
      <c r="I132">
        <f t="shared" si="22"/>
        <v>81</v>
      </c>
      <c r="J132">
        <f>IF(B131&lt;Utenti!$B$25, C132+C$32/(INTERZONALFLOW)*(1-EXP(-INTERZONALFLOW/NFVOL*B132)),D132)</f>
        <v>518.45304554467214</v>
      </c>
      <c r="K132">
        <f t="shared" si="19"/>
        <v>981.83173566105313</v>
      </c>
      <c r="L132">
        <f t="shared" si="20"/>
        <v>1963.6634713221063</v>
      </c>
      <c r="M132">
        <f t="shared" si="21"/>
        <v>5890.9904139663204</v>
      </c>
      <c r="N132">
        <f t="shared" si="23"/>
        <v>81</v>
      </c>
    </row>
    <row r="133" spans="2:14" x14ac:dyDescent="0.2">
      <c r="B133">
        <f t="shared" si="15"/>
        <v>82</v>
      </c>
      <c r="C133" t="str">
        <f>IF(B132&lt;Utenti!$B$25, Quellstärke/(Volumen*Verlustrate)*(1-EXP(-Verlustrate*B133)),"")</f>
        <v/>
      </c>
      <c r="D133">
        <f>IF(B133&gt;Utenti!$B$25, Quellstärke/(Volumen*Verlustrate)*(1-EXP(-Verlustrate*Utenti!$B$25))  * EXP(-Verlustrate*(B133-Utenti!$B$25)), "")</f>
        <v>488.01553301982307</v>
      </c>
      <c r="E133">
        <f t="shared" si="14"/>
        <v>488.01553301982307</v>
      </c>
      <c r="F133">
        <f t="shared" si="16"/>
        <v>795.16903054197257</v>
      </c>
      <c r="G133">
        <f t="shared" si="17"/>
        <v>1590.3380610839451</v>
      </c>
      <c r="H133">
        <f t="shared" si="18"/>
        <v>4771.0141832518366</v>
      </c>
      <c r="I133">
        <f t="shared" si="22"/>
        <v>82</v>
      </c>
      <c r="J133">
        <f>IF(B132&lt;Utenti!$B$25, C133+C$32/(INTERZONALFLOW)*(1-EXP(-INTERZONALFLOW/NFVOL*B133)),D133)</f>
        <v>488.01553301982307</v>
      </c>
      <c r="K133">
        <f t="shared" si="19"/>
        <v>985.49185215870182</v>
      </c>
      <c r="L133">
        <f t="shared" si="20"/>
        <v>1970.9837043174036</v>
      </c>
      <c r="M133">
        <f t="shared" si="21"/>
        <v>5912.9511129522125</v>
      </c>
      <c r="N133">
        <f t="shared" si="23"/>
        <v>82</v>
      </c>
    </row>
    <row r="134" spans="2:14" x14ac:dyDescent="0.2">
      <c r="B134">
        <f t="shared" si="15"/>
        <v>83</v>
      </c>
      <c r="C134" t="str">
        <f>IF(B133&lt;Utenti!$B$25, Quellstärke/(Volumen*Verlustrate)*(1-EXP(-Verlustrate*B134)),"")</f>
        <v/>
      </c>
      <c r="D134">
        <f>IF(B134&gt;Utenti!$B$25, Quellstärke/(Volumen*Verlustrate)*(1-EXP(-Verlustrate*Utenti!$B$25))  * EXP(-Verlustrate*(B134-Utenti!$B$25)), "")</f>
        <v>459.36495602686398</v>
      </c>
      <c r="E134">
        <f t="shared" ref="E134:E197" si="24">IF(ISNUMBER(C134),C134)+IF((ISNUMBER(D134)),D134)</f>
        <v>459.36495602686398</v>
      </c>
      <c r="F134">
        <f t="shared" si="16"/>
        <v>798.61426771217407</v>
      </c>
      <c r="G134">
        <f t="shared" si="17"/>
        <v>1597.2285354243481</v>
      </c>
      <c r="H134">
        <f t="shared" si="18"/>
        <v>4791.6856062730458</v>
      </c>
      <c r="I134">
        <f t="shared" si="22"/>
        <v>83</v>
      </c>
      <c r="J134">
        <f>IF(B133&lt;Utenti!$B$25, C134+C$32/(INTERZONALFLOW)*(1-EXP(-INTERZONALFLOW/NFVOL*B134)),D134)</f>
        <v>459.36495602686398</v>
      </c>
      <c r="K134">
        <f t="shared" si="19"/>
        <v>988.93708932890331</v>
      </c>
      <c r="L134">
        <f t="shared" si="20"/>
        <v>1977.8741786578066</v>
      </c>
      <c r="M134">
        <f t="shared" si="21"/>
        <v>5933.6225359734217</v>
      </c>
      <c r="N134">
        <f t="shared" si="23"/>
        <v>83</v>
      </c>
    </row>
    <row r="135" spans="2:14" x14ac:dyDescent="0.2">
      <c r="B135">
        <f t="shared" si="15"/>
        <v>84</v>
      </c>
      <c r="C135" t="str">
        <f>IF(B134&lt;Utenti!$B$25, Quellstärke/(Volumen*Verlustrate)*(1-EXP(-Verlustrate*B135)),"")</f>
        <v/>
      </c>
      <c r="D135">
        <f>IF(B135&gt;Utenti!$B$25, Quellstärke/(Volumen*Verlustrate)*(1-EXP(-Verlustrate*Utenti!$B$25))  * EXP(-Verlustrate*(B135-Utenti!$B$25)), "")</f>
        <v>432.39640656477081</v>
      </c>
      <c r="E135">
        <f t="shared" si="24"/>
        <v>432.39640656477081</v>
      </c>
      <c r="F135">
        <f t="shared" si="16"/>
        <v>801.8572407614098</v>
      </c>
      <c r="G135">
        <f t="shared" si="17"/>
        <v>1603.7144815228196</v>
      </c>
      <c r="H135">
        <f t="shared" si="18"/>
        <v>4811.1434445684608</v>
      </c>
      <c r="I135">
        <f t="shared" si="22"/>
        <v>84</v>
      </c>
      <c r="J135">
        <f>IF(B134&lt;Utenti!$B$25, C135+C$32/(INTERZONALFLOW)*(1-EXP(-INTERZONALFLOW/NFVOL*B135)),D135)</f>
        <v>432.39640656477081</v>
      </c>
      <c r="K135">
        <f t="shared" si="19"/>
        <v>992.18006237813904</v>
      </c>
      <c r="L135">
        <f t="shared" si="20"/>
        <v>1984.3601247562781</v>
      </c>
      <c r="M135">
        <f t="shared" si="21"/>
        <v>5953.0803742688367</v>
      </c>
      <c r="N135">
        <f t="shared" si="23"/>
        <v>84</v>
      </c>
    </row>
    <row r="136" spans="2:14" x14ac:dyDescent="0.2">
      <c r="B136">
        <f t="shared" si="15"/>
        <v>85</v>
      </c>
      <c r="C136" t="str">
        <f>IF(B135&lt;Utenti!$B$25, Quellstärke/(Volumen*Verlustrate)*(1-EXP(-Verlustrate*B136)),"")</f>
        <v/>
      </c>
      <c r="D136">
        <f>IF(B136&gt;Utenti!$B$25, Quellstärke/(Volumen*Verlustrate)*(1-EXP(-Verlustrate*Utenti!$B$25))  * EXP(-Verlustrate*(B136-Utenti!$B$25)), "")</f>
        <v>407.01113560607041</v>
      </c>
      <c r="E136">
        <f t="shared" si="24"/>
        <v>407.01113560607041</v>
      </c>
      <c r="F136">
        <f t="shared" si="16"/>
        <v>804.90982427845529</v>
      </c>
      <c r="G136">
        <f t="shared" si="17"/>
        <v>1609.8196485569106</v>
      </c>
      <c r="H136">
        <f t="shared" si="18"/>
        <v>4829.4589456707336</v>
      </c>
      <c r="I136">
        <f t="shared" si="22"/>
        <v>85</v>
      </c>
      <c r="J136">
        <f>IF(B135&lt;Utenti!$B$25, C136+C$32/(INTERZONALFLOW)*(1-EXP(-INTERZONALFLOW/NFVOL*B136)),D136)</f>
        <v>407.01113560607041</v>
      </c>
      <c r="K136">
        <f t="shared" si="19"/>
        <v>995.23264589518453</v>
      </c>
      <c r="L136">
        <f t="shared" si="20"/>
        <v>1990.4652917903691</v>
      </c>
      <c r="M136">
        <f t="shared" si="21"/>
        <v>5971.3958753711095</v>
      </c>
      <c r="N136">
        <f t="shared" si="23"/>
        <v>85</v>
      </c>
    </row>
    <row r="137" spans="2:14" x14ac:dyDescent="0.2">
      <c r="B137">
        <f t="shared" si="15"/>
        <v>86</v>
      </c>
      <c r="C137" t="str">
        <f>IF(B136&lt;Utenti!$B$25, Quellstärke/(Volumen*Verlustrate)*(1-EXP(-Verlustrate*B137)),"")</f>
        <v/>
      </c>
      <c r="D137">
        <f>IF(B137&gt;Utenti!$B$25, Quellstärke/(Volumen*Verlustrate)*(1-EXP(-Verlustrate*Utenti!$B$25))  * EXP(-Verlustrate*(B137-Utenti!$B$25)), "")</f>
        <v>383.11619151378937</v>
      </c>
      <c r="E137">
        <f t="shared" si="24"/>
        <v>383.11619151378937</v>
      </c>
      <c r="F137">
        <f t="shared" si="16"/>
        <v>807.7831957148087</v>
      </c>
      <c r="G137">
        <f t="shared" si="17"/>
        <v>1615.5663914296174</v>
      </c>
      <c r="H137">
        <f t="shared" si="18"/>
        <v>4846.699174288854</v>
      </c>
      <c r="I137">
        <f t="shared" si="22"/>
        <v>86</v>
      </c>
      <c r="J137">
        <f>IF(B136&lt;Utenti!$B$25, C137+C$32/(INTERZONALFLOW)*(1-EXP(-INTERZONALFLOW/NFVOL*B137)),D137)</f>
        <v>383.11619151378937</v>
      </c>
      <c r="K137">
        <f t="shared" si="19"/>
        <v>998.10601733153794</v>
      </c>
      <c r="L137">
        <f t="shared" si="20"/>
        <v>1996.2120346630759</v>
      </c>
      <c r="M137">
        <f t="shared" si="21"/>
        <v>5988.6361039892299</v>
      </c>
      <c r="N137">
        <f t="shared" si="23"/>
        <v>86</v>
      </c>
    </row>
    <row r="138" spans="2:14" x14ac:dyDescent="0.2">
      <c r="B138">
        <f t="shared" si="15"/>
        <v>87</v>
      </c>
      <c r="C138" t="str">
        <f>IF(B137&lt;Utenti!$B$25, Quellstärke/(Volumen*Verlustrate)*(1-EXP(-Verlustrate*B138)),"")</f>
        <v/>
      </c>
      <c r="D138">
        <f>IF(B138&gt;Utenti!$B$25, Quellstärke/(Volumen*Verlustrate)*(1-EXP(-Verlustrate*Utenti!$B$25))  * EXP(-Verlustrate*(B138-Utenti!$B$25)), "")</f>
        <v>360.62407968633818</v>
      </c>
      <c r="E138">
        <f t="shared" si="24"/>
        <v>360.62407968633818</v>
      </c>
      <c r="F138">
        <f t="shared" si="16"/>
        <v>810.48787631245625</v>
      </c>
      <c r="G138">
        <f t="shared" si="17"/>
        <v>1620.9757526249125</v>
      </c>
      <c r="H138">
        <f t="shared" si="18"/>
        <v>4862.9272578747396</v>
      </c>
      <c r="I138">
        <f t="shared" si="22"/>
        <v>87</v>
      </c>
      <c r="J138">
        <f>IF(B137&lt;Utenti!$B$25, C138+C$32/(INTERZONALFLOW)*(1-EXP(-INTERZONALFLOW/NFVOL*B138)),D138)</f>
        <v>360.62407968633818</v>
      </c>
      <c r="K138">
        <f t="shared" si="19"/>
        <v>1000.8106979291855</v>
      </c>
      <c r="L138">
        <f t="shared" si="20"/>
        <v>2001.621395858371</v>
      </c>
      <c r="M138">
        <f t="shared" si="21"/>
        <v>6004.8641875751155</v>
      </c>
      <c r="N138">
        <f t="shared" si="23"/>
        <v>87</v>
      </c>
    </row>
    <row r="139" spans="2:14" x14ac:dyDescent="0.2">
      <c r="B139">
        <f t="shared" si="15"/>
        <v>88</v>
      </c>
      <c r="C139" t="str">
        <f>IF(B138&lt;Utenti!$B$25, Quellstärke/(Volumen*Verlustrate)*(1-EXP(-Verlustrate*B139)),"")</f>
        <v/>
      </c>
      <c r="D139">
        <f>IF(B139&gt;Utenti!$B$25, Quellstärke/(Volumen*Verlustrate)*(1-EXP(-Verlustrate*Utenti!$B$25))  * EXP(-Verlustrate*(B139-Utenti!$B$25)), "")</f>
        <v>339.45244218407714</v>
      </c>
      <c r="E139">
        <f t="shared" si="24"/>
        <v>339.45244218407714</v>
      </c>
      <c r="F139">
        <f t="shared" si="16"/>
        <v>813.03376962883681</v>
      </c>
      <c r="G139">
        <f t="shared" si="17"/>
        <v>1626.0675392576736</v>
      </c>
      <c r="H139">
        <f t="shared" si="18"/>
        <v>4878.2026177730231</v>
      </c>
      <c r="I139">
        <f t="shared" si="22"/>
        <v>88</v>
      </c>
      <c r="J139">
        <f>IF(B138&lt;Utenti!$B$25, C139+C$32/(INTERZONALFLOW)*(1-EXP(-INTERZONALFLOW/NFVOL*B139)),D139)</f>
        <v>339.45244218407714</v>
      </c>
      <c r="K139">
        <f t="shared" si="19"/>
        <v>1003.3565912455661</v>
      </c>
      <c r="L139">
        <f t="shared" si="20"/>
        <v>2006.7131824911321</v>
      </c>
      <c r="M139">
        <f t="shared" si="21"/>
        <v>6020.139547473399</v>
      </c>
      <c r="N139">
        <f t="shared" si="23"/>
        <v>88</v>
      </c>
    </row>
    <row r="140" spans="2:14" x14ac:dyDescent="0.2">
      <c r="B140">
        <f t="shared" si="15"/>
        <v>89</v>
      </c>
      <c r="C140" t="str">
        <f>IF(B139&lt;Utenti!$B$25, Quellstärke/(Volumen*Verlustrate)*(1-EXP(-Verlustrate*B140)),"")</f>
        <v/>
      </c>
      <c r="D140">
        <f>IF(B140&gt;Utenti!$B$25, Quellstärke/(Volumen*Verlustrate)*(1-EXP(-Verlustrate*Utenti!$B$25))  * EXP(-Verlustrate*(B140-Utenti!$B$25)), "")</f>
        <v>319.5237561644708</v>
      </c>
      <c r="E140">
        <f t="shared" si="24"/>
        <v>319.5237561644708</v>
      </c>
      <c r="F140">
        <f t="shared" si="16"/>
        <v>815.43019780007035</v>
      </c>
      <c r="G140">
        <f t="shared" si="17"/>
        <v>1630.8603956001407</v>
      </c>
      <c r="H140">
        <f t="shared" si="18"/>
        <v>4892.5811868004239</v>
      </c>
      <c r="I140">
        <f t="shared" si="22"/>
        <v>89</v>
      </c>
      <c r="J140">
        <f>IF(B139&lt;Utenti!$B$25, C140+C$32/(INTERZONALFLOW)*(1-EXP(-INTERZONALFLOW/NFVOL*B140)),D140)</f>
        <v>319.5237561644708</v>
      </c>
      <c r="K140">
        <f t="shared" si="19"/>
        <v>1005.7530194167996</v>
      </c>
      <c r="L140">
        <f t="shared" si="20"/>
        <v>2011.5060388335992</v>
      </c>
      <c r="M140">
        <f t="shared" si="21"/>
        <v>6034.5181165007998</v>
      </c>
      <c r="N140">
        <f t="shared" si="23"/>
        <v>89</v>
      </c>
    </row>
    <row r="141" spans="2:14" x14ac:dyDescent="0.2">
      <c r="B141">
        <f t="shared" si="15"/>
        <v>90</v>
      </c>
      <c r="C141" t="str">
        <f>IF(B140&lt;Utenti!$B$25, Quellstärke/(Volumen*Verlustrate)*(1-EXP(-Verlustrate*B141)),"")</f>
        <v/>
      </c>
      <c r="D141">
        <f>IF(B141&gt;Utenti!$B$25, Quellstärke/(Volumen*Verlustrate)*(1-EXP(-Verlustrate*Utenti!$B$25))  * EXP(-Verlustrate*(B141-Utenti!$B$25)), "")</f>
        <v>300.76505002161161</v>
      </c>
      <c r="E141">
        <f t="shared" si="24"/>
        <v>300.76505002161161</v>
      </c>
      <c r="F141">
        <f t="shared" si="16"/>
        <v>817.68593567523249</v>
      </c>
      <c r="G141">
        <f t="shared" si="17"/>
        <v>1635.371871350465</v>
      </c>
      <c r="H141">
        <f t="shared" si="18"/>
        <v>4906.1156140513967</v>
      </c>
      <c r="I141">
        <f t="shared" si="22"/>
        <v>90</v>
      </c>
      <c r="J141">
        <f>IF(B140&lt;Utenti!$B$25, C141+C$32/(INTERZONALFLOW)*(1-EXP(-INTERZONALFLOW/NFVOL*B141)),D141)</f>
        <v>300.76505002161161</v>
      </c>
      <c r="K141">
        <f t="shared" si="19"/>
        <v>1008.0087572919617</v>
      </c>
      <c r="L141">
        <f t="shared" si="20"/>
        <v>2016.0175145839235</v>
      </c>
      <c r="M141">
        <f t="shared" si="21"/>
        <v>6048.0525437517726</v>
      </c>
      <c r="N141">
        <f t="shared" si="23"/>
        <v>90</v>
      </c>
    </row>
    <row r="142" spans="2:14" x14ac:dyDescent="0.2">
      <c r="B142">
        <f t="shared" si="15"/>
        <v>91</v>
      </c>
      <c r="C142" t="str">
        <f>IF(B141&lt;Utenti!$B$25, Quellstärke/(Volumen*Verlustrate)*(1-EXP(-Verlustrate*B142)),"")</f>
        <v/>
      </c>
      <c r="D142">
        <f>IF(B142&gt;Utenti!$B$25, Quellstärke/(Volumen*Verlustrate)*(1-EXP(-Verlustrate*Utenti!$B$25))  * EXP(-Verlustrate*(B142-Utenti!$B$25)), "")</f>
        <v>283.10763619071764</v>
      </c>
      <c r="E142">
        <f t="shared" si="24"/>
        <v>283.10763619071764</v>
      </c>
      <c r="F142">
        <f t="shared" si="16"/>
        <v>819.80924294666283</v>
      </c>
      <c r="G142">
        <f t="shared" si="17"/>
        <v>1639.6184858933257</v>
      </c>
      <c r="H142">
        <f t="shared" si="18"/>
        <v>4918.8554576799788</v>
      </c>
      <c r="I142">
        <f t="shared" si="22"/>
        <v>91</v>
      </c>
      <c r="J142">
        <f>IF(B141&lt;Utenti!$B$25, C142+C$32/(INTERZONALFLOW)*(1-EXP(-INTERZONALFLOW/NFVOL*B142)),D142)</f>
        <v>283.10763619071764</v>
      </c>
      <c r="K142">
        <f t="shared" si="19"/>
        <v>1010.1320645633921</v>
      </c>
      <c r="L142">
        <f t="shared" si="20"/>
        <v>2020.2641291267842</v>
      </c>
      <c r="M142">
        <f t="shared" si="21"/>
        <v>6060.7923873803547</v>
      </c>
      <c r="N142">
        <f t="shared" si="23"/>
        <v>91</v>
      </c>
    </row>
    <row r="143" spans="2:14" x14ac:dyDescent="0.2">
      <c r="B143">
        <f t="shared" si="15"/>
        <v>92</v>
      </c>
      <c r="C143" t="str">
        <f>IF(B142&lt;Utenti!$B$25, Quellstärke/(Volumen*Verlustrate)*(1-EXP(-Verlustrate*B143)),"")</f>
        <v/>
      </c>
      <c r="D143">
        <f>IF(B143&gt;Utenti!$B$25, Quellstärke/(Volumen*Verlustrate)*(1-EXP(-Verlustrate*Utenti!$B$25))  * EXP(-Verlustrate*(B143-Utenti!$B$25)), "")</f>
        <v>266.48685963923168</v>
      </c>
      <c r="E143">
        <f t="shared" si="24"/>
        <v>266.48685963923168</v>
      </c>
      <c r="F143">
        <f t="shared" si="16"/>
        <v>821.8078943939571</v>
      </c>
      <c r="G143">
        <f t="shared" si="17"/>
        <v>1643.6157887879142</v>
      </c>
      <c r="H143">
        <f t="shared" si="18"/>
        <v>4930.8473663637442</v>
      </c>
      <c r="I143">
        <f t="shared" si="22"/>
        <v>92</v>
      </c>
      <c r="J143">
        <f>IF(B142&lt;Utenti!$B$25, C143+C$32/(INTERZONALFLOW)*(1-EXP(-INTERZONALFLOW/NFVOL*B143)),D143)</f>
        <v>266.48685963923168</v>
      </c>
      <c r="K143">
        <f t="shared" si="19"/>
        <v>1012.1307160106863</v>
      </c>
      <c r="L143">
        <f t="shared" si="20"/>
        <v>2024.2614320213727</v>
      </c>
      <c r="M143">
        <f t="shared" si="21"/>
        <v>6072.7842960641201</v>
      </c>
      <c r="N143">
        <f t="shared" si="23"/>
        <v>92</v>
      </c>
    </row>
    <row r="144" spans="2:14" x14ac:dyDescent="0.2">
      <c r="B144">
        <f t="shared" si="15"/>
        <v>93</v>
      </c>
      <c r="C144" t="str">
        <f>IF(B143&lt;Utenti!$B$25, Quellstärke/(Volumen*Verlustrate)*(1-EXP(-Verlustrate*B144)),"")</f>
        <v/>
      </c>
      <c r="D144">
        <f>IF(B144&gt;Utenti!$B$25, Quellstärke/(Volumen*Verlustrate)*(1-EXP(-Verlustrate*Utenti!$B$25))  * EXP(-Verlustrate*(B144-Utenti!$B$25)), "")</f>
        <v>250.84186112358901</v>
      </c>
      <c r="E144">
        <f t="shared" si="24"/>
        <v>250.84186112358901</v>
      </c>
      <c r="F144">
        <f t="shared" si="16"/>
        <v>823.68920835238407</v>
      </c>
      <c r="G144">
        <f t="shared" si="17"/>
        <v>1647.3784167047681</v>
      </c>
      <c r="H144">
        <f t="shared" si="18"/>
        <v>4942.1352501143056</v>
      </c>
      <c r="I144">
        <f t="shared" si="22"/>
        <v>93</v>
      </c>
      <c r="J144">
        <f>IF(B143&lt;Utenti!$B$25, C144+C$32/(INTERZONALFLOW)*(1-EXP(-INTERZONALFLOW/NFVOL*B144)),D144)</f>
        <v>250.84186112358901</v>
      </c>
      <c r="K144">
        <f t="shared" si="19"/>
        <v>1014.0120299691133</v>
      </c>
      <c r="L144">
        <f t="shared" si="20"/>
        <v>2028.0240599382266</v>
      </c>
      <c r="M144">
        <f t="shared" si="21"/>
        <v>6084.0721798146815</v>
      </c>
      <c r="N144">
        <f t="shared" si="23"/>
        <v>93</v>
      </c>
    </row>
    <row r="145" spans="2:14" x14ac:dyDescent="0.2">
      <c r="B145">
        <f t="shared" si="15"/>
        <v>94</v>
      </c>
      <c r="C145" t="str">
        <f>IF(B144&lt;Utenti!$B$25, Quellstärke/(Volumen*Verlustrate)*(1-EXP(-Verlustrate*B145)),"")</f>
        <v/>
      </c>
      <c r="D145">
        <f>IF(B145&gt;Utenti!$B$25, Quellstärke/(Volumen*Verlustrate)*(1-EXP(-Verlustrate*Utenti!$B$25))  * EXP(-Verlustrate*(B145-Utenti!$B$25)), "")</f>
        <v>236.11535434478407</v>
      </c>
      <c r="E145">
        <f t="shared" si="24"/>
        <v>236.11535434478407</v>
      </c>
      <c r="F145">
        <f t="shared" si="16"/>
        <v>825.4600735099699</v>
      </c>
      <c r="G145">
        <f t="shared" si="17"/>
        <v>1650.9201470199398</v>
      </c>
      <c r="H145">
        <f t="shared" si="18"/>
        <v>4952.7604410598206</v>
      </c>
      <c r="I145">
        <f t="shared" si="22"/>
        <v>94</v>
      </c>
      <c r="J145">
        <f>IF(B144&lt;Utenti!$B$25, C145+C$32/(INTERZONALFLOW)*(1-EXP(-INTERZONALFLOW/NFVOL*B145)),D145)</f>
        <v>236.11535434478407</v>
      </c>
      <c r="K145">
        <f t="shared" si="19"/>
        <v>1015.7828951266991</v>
      </c>
      <c r="L145">
        <f t="shared" si="20"/>
        <v>2031.5657902533983</v>
      </c>
      <c r="M145">
        <f t="shared" si="21"/>
        <v>6094.6973707601965</v>
      </c>
      <c r="N145">
        <f t="shared" si="23"/>
        <v>94</v>
      </c>
    </row>
    <row r="146" spans="2:14" x14ac:dyDescent="0.2">
      <c r="B146">
        <f t="shared" si="15"/>
        <v>95</v>
      </c>
      <c r="C146" t="str">
        <f>IF(B145&lt;Utenti!$B$25, Quellstärke/(Volumen*Verlustrate)*(1-EXP(-Verlustrate*B146)),"")</f>
        <v/>
      </c>
      <c r="D146">
        <f>IF(B146&gt;Utenti!$B$25, Quellstärke/(Volumen*Verlustrate)*(1-EXP(-Verlustrate*Utenti!$B$25))  * EXP(-Verlustrate*(B146-Utenti!$B$25)), "")</f>
        <v>222.25341618676191</v>
      </c>
      <c r="E146">
        <f t="shared" si="24"/>
        <v>222.25341618676191</v>
      </c>
      <c r="F146">
        <f t="shared" si="16"/>
        <v>827.12697413137062</v>
      </c>
      <c r="G146">
        <f t="shared" si="17"/>
        <v>1654.2539482627412</v>
      </c>
      <c r="H146">
        <f t="shared" si="18"/>
        <v>4962.7618447882251</v>
      </c>
      <c r="I146">
        <f t="shared" si="22"/>
        <v>95</v>
      </c>
      <c r="J146">
        <f>IF(B145&lt;Utenti!$B$25, C146+C$32/(INTERZONALFLOW)*(1-EXP(-INTERZONALFLOW/NFVOL*B146)),D146)</f>
        <v>222.25341618676191</v>
      </c>
      <c r="K146">
        <f t="shared" si="19"/>
        <v>1017.4497957480999</v>
      </c>
      <c r="L146">
        <f t="shared" si="20"/>
        <v>2034.8995914961997</v>
      </c>
      <c r="M146">
        <f t="shared" si="21"/>
        <v>6104.698774488601</v>
      </c>
      <c r="N146">
        <f t="shared" si="23"/>
        <v>95</v>
      </c>
    </row>
    <row r="147" spans="2:14" x14ac:dyDescent="0.2">
      <c r="B147">
        <f t="shared" si="15"/>
        <v>96</v>
      </c>
      <c r="C147" t="str">
        <f>IF(B146&lt;Utenti!$B$25, Quellstärke/(Volumen*Verlustrate)*(1-EXP(-Verlustrate*B147)),"")</f>
        <v/>
      </c>
      <c r="D147">
        <f>IF(B147&gt;Utenti!$B$25, Quellstärke/(Volumen*Verlustrate)*(1-EXP(-Verlustrate*Utenti!$B$25))  * EXP(-Verlustrate*(B147-Utenti!$B$25)), "")</f>
        <v>209.20528926956334</v>
      </c>
      <c r="E147">
        <f t="shared" si="24"/>
        <v>209.20528926956334</v>
      </c>
      <c r="F147">
        <f t="shared" si="16"/>
        <v>828.69601380089239</v>
      </c>
      <c r="G147">
        <f t="shared" si="17"/>
        <v>1657.3920276017848</v>
      </c>
      <c r="H147">
        <f t="shared" si="18"/>
        <v>4972.1760828053557</v>
      </c>
      <c r="I147">
        <f t="shared" si="22"/>
        <v>96</v>
      </c>
      <c r="J147">
        <f>IF(B146&lt;Utenti!$B$25, C147+C$32/(INTERZONALFLOW)*(1-EXP(-INTERZONALFLOW/NFVOL*B147)),D147)</f>
        <v>209.20528926956334</v>
      </c>
      <c r="K147">
        <f t="shared" si="19"/>
        <v>1019.0188354176216</v>
      </c>
      <c r="L147">
        <f t="shared" si="20"/>
        <v>2038.0376708352433</v>
      </c>
      <c r="M147">
        <f t="shared" si="21"/>
        <v>6114.1130125057316</v>
      </c>
      <c r="N147">
        <f t="shared" si="23"/>
        <v>96</v>
      </c>
    </row>
    <row r="148" spans="2:14" x14ac:dyDescent="0.2">
      <c r="B148">
        <f t="shared" si="15"/>
        <v>97</v>
      </c>
      <c r="C148" t="str">
        <f>IF(B147&lt;Utenti!$B$25, Quellstärke/(Volumen*Verlustrate)*(1-EXP(-Verlustrate*B148)),"")</f>
        <v/>
      </c>
      <c r="D148">
        <f>IF(B148&gt;Utenti!$B$25, Quellstärke/(Volumen*Verlustrate)*(1-EXP(-Verlustrate*Utenti!$B$25))  * EXP(-Verlustrate*(B148-Utenti!$B$25)), "")</f>
        <v>196.92319609424536</v>
      </c>
      <c r="E148">
        <f t="shared" si="24"/>
        <v>196.92319609424536</v>
      </c>
      <c r="F148">
        <f t="shared" si="16"/>
        <v>830.17293777159921</v>
      </c>
      <c r="G148">
        <f t="shared" si="17"/>
        <v>1660.3458755431984</v>
      </c>
      <c r="H148">
        <f t="shared" si="18"/>
        <v>4981.0376266295971</v>
      </c>
      <c r="I148">
        <f t="shared" si="22"/>
        <v>97</v>
      </c>
      <c r="J148">
        <f>IF(B147&lt;Utenti!$B$25, C148+C$32/(INTERZONALFLOW)*(1-EXP(-INTERZONALFLOW/NFVOL*B148)),D148)</f>
        <v>196.92319609424536</v>
      </c>
      <c r="K148">
        <f t="shared" si="19"/>
        <v>1020.4957593883285</v>
      </c>
      <c r="L148">
        <f t="shared" si="20"/>
        <v>2040.9915187766569</v>
      </c>
      <c r="M148">
        <f t="shared" si="21"/>
        <v>6122.974556329973</v>
      </c>
      <c r="N148">
        <f t="shared" si="23"/>
        <v>97</v>
      </c>
    </row>
    <row r="149" spans="2:14" x14ac:dyDescent="0.2">
      <c r="B149">
        <f t="shared" si="15"/>
        <v>98</v>
      </c>
      <c r="C149" t="str">
        <f>IF(B148&lt;Utenti!$B$25, Quellstärke/(Volumen*Verlustrate)*(1-EXP(-Verlustrate*B149)),"")</f>
        <v/>
      </c>
      <c r="D149">
        <f>IF(B149&gt;Utenti!$B$25, Quellstärke/(Volumen*Verlustrate)*(1-EXP(-Verlustrate*Utenti!$B$25))  * EXP(-Verlustrate*(B149-Utenti!$B$25)), "")</f>
        <v>185.36216409904338</v>
      </c>
      <c r="E149">
        <f t="shared" si="24"/>
        <v>185.36216409904338</v>
      </c>
      <c r="F149">
        <f t="shared" si="16"/>
        <v>831.563154002342</v>
      </c>
      <c r="G149">
        <f t="shared" si="17"/>
        <v>1663.126308004684</v>
      </c>
      <c r="H149">
        <f t="shared" si="18"/>
        <v>4989.3789240140541</v>
      </c>
      <c r="I149">
        <f t="shared" si="22"/>
        <v>98</v>
      </c>
      <c r="J149">
        <f>IF(B148&lt;Utenti!$B$25, C149+C$32/(INTERZONALFLOW)*(1-EXP(-INTERZONALFLOW/NFVOL*B149)),D149)</f>
        <v>185.36216409904338</v>
      </c>
      <c r="K149">
        <f t="shared" si="19"/>
        <v>1021.8859756190712</v>
      </c>
      <c r="L149">
        <f t="shared" si="20"/>
        <v>2043.7719512381425</v>
      </c>
      <c r="M149">
        <f t="shared" si="21"/>
        <v>6131.31585371443</v>
      </c>
      <c r="N149">
        <f t="shared" si="23"/>
        <v>98</v>
      </c>
    </row>
    <row r="150" spans="2:14" x14ac:dyDescent="0.2">
      <c r="B150">
        <f t="shared" si="15"/>
        <v>99</v>
      </c>
      <c r="C150" t="str">
        <f>IF(B149&lt;Utenti!$B$25, Quellstärke/(Volumen*Verlustrate)*(1-EXP(-Verlustrate*B150)),"")</f>
        <v/>
      </c>
      <c r="D150">
        <f>IF(B150&gt;Utenti!$B$25, Quellstärke/(Volumen*Verlustrate)*(1-EXP(-Verlustrate*Utenti!$B$25))  * EXP(-Verlustrate*(B150-Utenti!$B$25)), "")</f>
        <v>174.47986098619262</v>
      </c>
      <c r="E150">
        <f t="shared" si="24"/>
        <v>174.47986098619262</v>
      </c>
      <c r="F150">
        <f t="shared" si="16"/>
        <v>832.8717529597385</v>
      </c>
      <c r="G150">
        <f t="shared" si="17"/>
        <v>1665.743505919477</v>
      </c>
      <c r="H150">
        <f t="shared" si="18"/>
        <v>4997.2305177584331</v>
      </c>
      <c r="I150">
        <f t="shared" si="22"/>
        <v>99</v>
      </c>
      <c r="J150">
        <f>IF(B149&lt;Utenti!$B$25, C150+C$32/(INTERZONALFLOW)*(1-EXP(-INTERZONALFLOW/NFVOL*B150)),D150)</f>
        <v>174.47986098619262</v>
      </c>
      <c r="K150">
        <f t="shared" si="19"/>
        <v>1023.1945745764677</v>
      </c>
      <c r="L150">
        <f t="shared" si="20"/>
        <v>2046.3891491529355</v>
      </c>
      <c r="M150">
        <f t="shared" si="21"/>
        <v>6139.167447458809</v>
      </c>
      <c r="N150">
        <f t="shared" si="23"/>
        <v>99</v>
      </c>
    </row>
    <row r="151" spans="2:14" x14ac:dyDescent="0.2">
      <c r="B151">
        <f t="shared" si="15"/>
        <v>100</v>
      </c>
      <c r="C151" t="str">
        <f>IF(B150&lt;Utenti!$B$25, Quellstärke/(Volumen*Verlustrate)*(1-EXP(-Verlustrate*B151)),"")</f>
        <v/>
      </c>
      <c r="D151">
        <f>IF(B151&gt;Utenti!$B$25, Quellstärke/(Volumen*Verlustrate)*(1-EXP(-Verlustrate*Utenti!$B$25))  * EXP(-Verlustrate*(B151-Utenti!$B$25)), "")</f>
        <v>164.23643971643835</v>
      </c>
      <c r="E151">
        <f t="shared" si="24"/>
        <v>164.23643971643835</v>
      </c>
      <c r="F151">
        <f t="shared" si="16"/>
        <v>834.10352625761175</v>
      </c>
      <c r="G151">
        <f t="shared" si="17"/>
        <v>1668.2070525152235</v>
      </c>
      <c r="H151">
        <f t="shared" si="18"/>
        <v>5004.6211575456728</v>
      </c>
      <c r="I151">
        <f t="shared" si="22"/>
        <v>100</v>
      </c>
      <c r="J151">
        <f>IF(B150&lt;Utenti!$B$25, C151+C$32/(INTERZONALFLOW)*(1-EXP(-INTERZONALFLOW/NFVOL*B151)),D151)</f>
        <v>164.23643971643835</v>
      </c>
      <c r="K151">
        <f t="shared" si="19"/>
        <v>1024.426347874341</v>
      </c>
      <c r="L151">
        <f t="shared" si="20"/>
        <v>2048.852695748682</v>
      </c>
      <c r="M151">
        <f t="shared" si="21"/>
        <v>6146.5580872460487</v>
      </c>
      <c r="N151">
        <f t="shared" si="23"/>
        <v>100</v>
      </c>
    </row>
    <row r="152" spans="2:14" x14ac:dyDescent="0.2">
      <c r="B152">
        <f t="shared" si="15"/>
        <v>101</v>
      </c>
      <c r="C152" t="str">
        <f>IF(B151&lt;Utenti!$B$25, Quellstärke/(Volumen*Verlustrate)*(1-EXP(-Verlustrate*B152)),"")</f>
        <v/>
      </c>
      <c r="D152">
        <f>IF(B152&gt;Utenti!$B$25, Quellstärke/(Volumen*Verlustrate)*(1-EXP(-Verlustrate*Utenti!$B$25))  * EXP(-Verlustrate*(B152-Utenti!$B$25)), "")</f>
        <v>154.594392603659</v>
      </c>
      <c r="E152">
        <f t="shared" si="24"/>
        <v>154.594392603659</v>
      </c>
      <c r="F152">
        <f t="shared" si="16"/>
        <v>835.26298420213914</v>
      </c>
      <c r="G152">
        <f t="shared" si="17"/>
        <v>1670.5259684042783</v>
      </c>
      <c r="H152">
        <f t="shared" si="18"/>
        <v>5011.5779052128373</v>
      </c>
      <c r="I152">
        <f t="shared" si="22"/>
        <v>101</v>
      </c>
      <c r="J152">
        <f>IF(B151&lt;Utenti!$B$25, C152+C$32/(INTERZONALFLOW)*(1-EXP(-INTERZONALFLOW/NFVOL*B152)),D152)</f>
        <v>154.594392603659</v>
      </c>
      <c r="K152">
        <f t="shared" si="19"/>
        <v>1025.5858058188685</v>
      </c>
      <c r="L152">
        <f t="shared" si="20"/>
        <v>2051.171611637737</v>
      </c>
      <c r="M152">
        <f t="shared" si="21"/>
        <v>6153.5148349132132</v>
      </c>
      <c r="N152">
        <f t="shared" si="23"/>
        <v>101</v>
      </c>
    </row>
    <row r="153" spans="2:14" x14ac:dyDescent="0.2">
      <c r="B153">
        <f t="shared" si="15"/>
        <v>102</v>
      </c>
      <c r="C153" t="str">
        <f>IF(B152&lt;Utenti!$B$25, Quellstärke/(Volumen*Verlustrate)*(1-EXP(-Verlustrate*B153)),"")</f>
        <v/>
      </c>
      <c r="D153">
        <f>IF(B153&gt;Utenti!$B$25, Quellstärke/(Volumen*Verlustrate)*(1-EXP(-Verlustrate*Utenti!$B$25))  * EXP(-Verlustrate*(B153-Utenti!$B$25)), "")</f>
        <v>145.51841397534974</v>
      </c>
      <c r="E153">
        <f t="shared" si="24"/>
        <v>145.51841397534974</v>
      </c>
      <c r="F153">
        <f t="shared" si="16"/>
        <v>836.35437230695425</v>
      </c>
      <c r="G153">
        <f t="shared" si="17"/>
        <v>1672.7087446139085</v>
      </c>
      <c r="H153">
        <f t="shared" si="18"/>
        <v>5018.1262338417282</v>
      </c>
      <c r="I153">
        <f t="shared" si="22"/>
        <v>102</v>
      </c>
      <c r="J153">
        <f>IF(B152&lt;Utenti!$B$25, C153+C$32/(INTERZONALFLOW)*(1-EXP(-INTERZONALFLOW/NFVOL*B153)),D153)</f>
        <v>145.51841397534974</v>
      </c>
      <c r="K153">
        <f t="shared" si="19"/>
        <v>1026.6771939236837</v>
      </c>
      <c r="L153">
        <f t="shared" si="20"/>
        <v>2053.3543878473674</v>
      </c>
      <c r="M153">
        <f t="shared" si="21"/>
        <v>6160.0631635421041</v>
      </c>
      <c r="N153">
        <f t="shared" si="23"/>
        <v>102</v>
      </c>
    </row>
    <row r="154" spans="2:14" x14ac:dyDescent="0.2">
      <c r="B154">
        <f t="shared" si="15"/>
        <v>103</v>
      </c>
      <c r="C154" t="str">
        <f>IF(B153&lt;Utenti!$B$25, Quellstärke/(Volumen*Verlustrate)*(1-EXP(-Verlustrate*B154)),"")</f>
        <v/>
      </c>
      <c r="D154">
        <f>IF(B154&gt;Utenti!$B$25, Quellstärke/(Volumen*Verlustrate)*(1-EXP(-Verlustrate*Utenti!$B$25))  * EXP(-Verlustrate*(B154-Utenti!$B$25)), "")</f>
        <v>136.97527089608076</v>
      </c>
      <c r="E154">
        <f t="shared" si="24"/>
        <v>136.97527089608076</v>
      </c>
      <c r="F154">
        <f t="shared" si="16"/>
        <v>837.3816868386748</v>
      </c>
      <c r="G154">
        <f t="shared" si="17"/>
        <v>1674.7633736773496</v>
      </c>
      <c r="H154">
        <f t="shared" si="18"/>
        <v>5024.2901210320515</v>
      </c>
      <c r="I154">
        <f t="shared" si="22"/>
        <v>103</v>
      </c>
      <c r="J154">
        <f>IF(B153&lt;Utenti!$B$25, C154+C$32/(INTERZONALFLOW)*(1-EXP(-INTERZONALFLOW/NFVOL*B154)),D154)</f>
        <v>136.97527089608076</v>
      </c>
      <c r="K154">
        <f t="shared" si="19"/>
        <v>1027.7045084554043</v>
      </c>
      <c r="L154">
        <f t="shared" si="20"/>
        <v>2055.4090169108085</v>
      </c>
      <c r="M154">
        <f t="shared" si="21"/>
        <v>6166.2270507324274</v>
      </c>
      <c r="N154">
        <f t="shared" si="23"/>
        <v>103</v>
      </c>
    </row>
    <row r="155" spans="2:14" x14ac:dyDescent="0.2">
      <c r="B155">
        <f t="shared" si="15"/>
        <v>104</v>
      </c>
      <c r="C155" t="str">
        <f>IF(B154&lt;Utenti!$B$25, Quellstärke/(Volumen*Verlustrate)*(1-EXP(-Verlustrate*B155)),"")</f>
        <v/>
      </c>
      <c r="D155">
        <f>IF(B155&gt;Utenti!$B$25, Quellstärke/(Volumen*Verlustrate)*(1-EXP(-Verlustrate*Utenti!$B$25))  * EXP(-Verlustrate*(B155-Utenti!$B$25)), "")</f>
        <v>128.93368148056484</v>
      </c>
      <c r="E155">
        <f t="shared" si="24"/>
        <v>128.93368148056484</v>
      </c>
      <c r="F155">
        <f t="shared" si="16"/>
        <v>838.34868944977904</v>
      </c>
      <c r="G155">
        <f t="shared" si="17"/>
        <v>1676.6973788995581</v>
      </c>
      <c r="H155">
        <f t="shared" si="18"/>
        <v>5030.0921366986768</v>
      </c>
      <c r="I155">
        <f t="shared" si="22"/>
        <v>104</v>
      </c>
      <c r="J155">
        <f>IF(B154&lt;Utenti!$B$25, C155+C$32/(INTERZONALFLOW)*(1-EXP(-INTERZONALFLOW/NFVOL*B155)),D155)</f>
        <v>128.93368148056484</v>
      </c>
      <c r="K155">
        <f t="shared" si="19"/>
        <v>1028.6715110665084</v>
      </c>
      <c r="L155">
        <f t="shared" si="20"/>
        <v>2057.3430221330168</v>
      </c>
      <c r="M155">
        <f t="shared" si="21"/>
        <v>6172.0290663990527</v>
      </c>
      <c r="N155">
        <f t="shared" si="23"/>
        <v>104</v>
      </c>
    </row>
    <row r="156" spans="2:14" x14ac:dyDescent="0.2">
      <c r="B156">
        <f t="shared" si="15"/>
        <v>105</v>
      </c>
      <c r="C156" t="str">
        <f>IF(B155&lt;Utenti!$B$25, Quellstärke/(Volumen*Verlustrate)*(1-EXP(-Verlustrate*B156)),"")</f>
        <v/>
      </c>
      <c r="D156">
        <f>IF(B156&gt;Utenti!$B$25, Quellstärke/(Volumen*Verlustrate)*(1-EXP(-Verlustrate*Utenti!$B$25))  * EXP(-Verlustrate*(B156-Utenti!$B$25)), "")</f>
        <v>121.36420035076131</v>
      </c>
      <c r="E156">
        <f t="shared" si="24"/>
        <v>121.36420035076131</v>
      </c>
      <c r="F156">
        <f t="shared" si="16"/>
        <v>839.25892095240977</v>
      </c>
      <c r="G156">
        <f t="shared" si="17"/>
        <v>1678.5178419048195</v>
      </c>
      <c r="H156">
        <f t="shared" si="18"/>
        <v>5035.5535257144611</v>
      </c>
      <c r="I156">
        <f t="shared" si="22"/>
        <v>105</v>
      </c>
      <c r="J156">
        <f>IF(B155&lt;Utenti!$B$25, C156+C$32/(INTERZONALFLOW)*(1-EXP(-INTERZONALFLOW/NFVOL*B156)),D156)</f>
        <v>121.36420035076131</v>
      </c>
      <c r="K156">
        <f t="shared" si="19"/>
        <v>1029.5817425691391</v>
      </c>
      <c r="L156">
        <f t="shared" si="20"/>
        <v>2059.1634851382782</v>
      </c>
      <c r="M156">
        <f t="shared" si="21"/>
        <v>6177.490455414837</v>
      </c>
      <c r="N156">
        <f t="shared" si="23"/>
        <v>105</v>
      </c>
    </row>
    <row r="157" spans="2:14" x14ac:dyDescent="0.2">
      <c r="B157">
        <f t="shared" si="15"/>
        <v>106</v>
      </c>
      <c r="C157" t="str">
        <f>IF(B156&lt;Utenti!$B$25, Quellstärke/(Volumen*Verlustrate)*(1-EXP(-Verlustrate*B157)),"")</f>
        <v/>
      </c>
      <c r="D157">
        <f>IF(B157&gt;Utenti!$B$25, Quellstärke/(Volumen*Verlustrate)*(1-EXP(-Verlustrate*Utenti!$B$25))  * EXP(-Verlustrate*(B157-Utenti!$B$25)), "")</f>
        <v>114.23911081760259</v>
      </c>
      <c r="E157">
        <f t="shared" si="24"/>
        <v>114.23911081760259</v>
      </c>
      <c r="F157">
        <f t="shared" si="16"/>
        <v>840.11571428354182</v>
      </c>
      <c r="G157">
        <f t="shared" si="17"/>
        <v>1680.2314285670836</v>
      </c>
      <c r="H157">
        <f t="shared" si="18"/>
        <v>5040.6942857012536</v>
      </c>
      <c r="I157">
        <f t="shared" si="22"/>
        <v>106</v>
      </c>
      <c r="J157">
        <f>IF(B156&lt;Utenti!$B$25, C157+C$32/(INTERZONALFLOW)*(1-EXP(-INTERZONALFLOW/NFVOL*B157)),D157)</f>
        <v>114.23911081760259</v>
      </c>
      <c r="K157">
        <f t="shared" si="19"/>
        <v>1030.4385359002711</v>
      </c>
      <c r="L157">
        <f t="shared" si="20"/>
        <v>2060.8770718005421</v>
      </c>
      <c r="M157">
        <f t="shared" si="21"/>
        <v>6182.6312154016296</v>
      </c>
      <c r="N157">
        <f t="shared" si="23"/>
        <v>106</v>
      </c>
    </row>
    <row r="158" spans="2:14" x14ac:dyDescent="0.2">
      <c r="B158">
        <f t="shared" si="15"/>
        <v>107</v>
      </c>
      <c r="C158" t="str">
        <f>IF(B157&lt;Utenti!$B$25, Quellstärke/(Volumen*Verlustrate)*(1-EXP(-Verlustrate*B158)),"")</f>
        <v/>
      </c>
      <c r="D158">
        <f>IF(B158&gt;Utenti!$B$25, Quellstärke/(Volumen*Verlustrate)*(1-EXP(-Verlustrate*Utenti!$B$25))  * EXP(-Verlustrate*(B158-Utenti!$B$25)), "")</f>
        <v>107.53232339255163</v>
      </c>
      <c r="E158">
        <f t="shared" si="24"/>
        <v>107.53232339255163</v>
      </c>
      <c r="F158">
        <f t="shared" si="16"/>
        <v>840.92220670898598</v>
      </c>
      <c r="G158">
        <f t="shared" si="17"/>
        <v>1681.844413417972</v>
      </c>
      <c r="H158">
        <f t="shared" si="18"/>
        <v>5045.5332402539188</v>
      </c>
      <c r="I158">
        <f t="shared" si="22"/>
        <v>107</v>
      </c>
      <c r="J158">
        <f>IF(B157&lt;Utenti!$B$25, C158+C$32/(INTERZONALFLOW)*(1-EXP(-INTERZONALFLOW/NFVOL*B158)),D158)</f>
        <v>107.53232339255163</v>
      </c>
      <c r="K158">
        <f t="shared" si="19"/>
        <v>1031.2450283257151</v>
      </c>
      <c r="L158">
        <f t="shared" si="20"/>
        <v>2062.4900566514302</v>
      </c>
      <c r="M158">
        <f t="shared" si="21"/>
        <v>6187.4701699542948</v>
      </c>
      <c r="N158">
        <f t="shared" si="23"/>
        <v>107</v>
      </c>
    </row>
    <row r="159" spans="2:14" x14ac:dyDescent="0.2">
      <c r="B159">
        <f t="shared" si="15"/>
        <v>108</v>
      </c>
      <c r="C159" t="str">
        <f>IF(B158&lt;Utenti!$B$25, Quellstärke/(Volumen*Verlustrate)*(1-EXP(-Verlustrate*B159)),"")</f>
        <v/>
      </c>
      <c r="D159">
        <f>IF(B159&gt;Utenti!$B$25, Quellstärke/(Volumen*Verlustrate)*(1-EXP(-Verlustrate*Utenti!$B$25))  * EXP(-Verlustrate*(B159-Utenti!$B$25)), "")</f>
        <v>101.2192802573756</v>
      </c>
      <c r="E159">
        <f t="shared" si="24"/>
        <v>101.2192802573756</v>
      </c>
      <c r="F159">
        <f t="shared" si="16"/>
        <v>841.68135131091628</v>
      </c>
      <c r="G159">
        <f t="shared" si="17"/>
        <v>1683.3627026218326</v>
      </c>
      <c r="H159">
        <f t="shared" si="18"/>
        <v>5050.0881078655011</v>
      </c>
      <c r="I159">
        <f t="shared" si="22"/>
        <v>108</v>
      </c>
      <c r="J159">
        <f>IF(B158&lt;Utenti!$B$25, C159+C$32/(INTERZONALFLOW)*(1-EXP(-INTERZONALFLOW/NFVOL*B159)),D159)</f>
        <v>101.2192802573756</v>
      </c>
      <c r="K159">
        <f t="shared" si="19"/>
        <v>1032.0041729276454</v>
      </c>
      <c r="L159">
        <f t="shared" si="20"/>
        <v>2064.0083458552908</v>
      </c>
      <c r="M159">
        <f t="shared" si="21"/>
        <v>6192.025037565877</v>
      </c>
      <c r="N159">
        <f t="shared" si="23"/>
        <v>108</v>
      </c>
    </row>
    <row r="160" spans="2:14" x14ac:dyDescent="0.2">
      <c r="B160">
        <f t="shared" si="15"/>
        <v>109</v>
      </c>
      <c r="C160" t="str">
        <f>IF(B159&lt;Utenti!$B$25, Quellstärke/(Volumen*Verlustrate)*(1-EXP(-Verlustrate*B160)),"")</f>
        <v/>
      </c>
      <c r="D160">
        <f>IF(B160&gt;Utenti!$B$25, Quellstärke/(Volumen*Verlustrate)*(1-EXP(-Verlustrate*Utenti!$B$25))  * EXP(-Verlustrate*(B160-Utenti!$B$25)), "")</f>
        <v>95.276865342340415</v>
      </c>
      <c r="E160">
        <f t="shared" si="24"/>
        <v>95.276865342340415</v>
      </c>
      <c r="F160">
        <f t="shared" si="16"/>
        <v>842.39592780098383</v>
      </c>
      <c r="G160">
        <f t="shared" si="17"/>
        <v>1684.7918556019677</v>
      </c>
      <c r="H160">
        <f t="shared" si="18"/>
        <v>5054.3755668059066</v>
      </c>
      <c r="I160">
        <f t="shared" si="22"/>
        <v>109</v>
      </c>
      <c r="J160">
        <f>IF(B159&lt;Utenti!$B$25, C160+C$32/(INTERZONALFLOW)*(1-EXP(-INTERZONALFLOW/NFVOL*B160)),D160)</f>
        <v>95.276865342340415</v>
      </c>
      <c r="K160">
        <f t="shared" si="19"/>
        <v>1032.7187494177131</v>
      </c>
      <c r="L160">
        <f t="shared" si="20"/>
        <v>2065.4374988354261</v>
      </c>
      <c r="M160">
        <f t="shared" si="21"/>
        <v>6196.3124965062825</v>
      </c>
      <c r="N160">
        <f t="shared" si="23"/>
        <v>109</v>
      </c>
    </row>
    <row r="161" spans="2:14" x14ac:dyDescent="0.2">
      <c r="B161">
        <f t="shared" si="15"/>
        <v>110</v>
      </c>
      <c r="C161" t="str">
        <f>IF(B160&lt;Utenti!$B$25, Quellstärke/(Volumen*Verlustrate)*(1-EXP(-Verlustrate*B161)),"")</f>
        <v/>
      </c>
      <c r="D161">
        <f>IF(B161&gt;Utenti!$B$25, Quellstärke/(Volumen*Verlustrate)*(1-EXP(-Verlustrate*Utenti!$B$25))  * EXP(-Verlustrate*(B161-Utenti!$B$25)), "")</f>
        <v>89.683319683563965</v>
      </c>
      <c r="E161">
        <f t="shared" si="24"/>
        <v>89.683319683563965</v>
      </c>
      <c r="F161">
        <f t="shared" si="16"/>
        <v>843.06855269861057</v>
      </c>
      <c r="G161">
        <f t="shared" si="17"/>
        <v>1686.1371053972211</v>
      </c>
      <c r="H161">
        <f t="shared" si="18"/>
        <v>5058.4113161916666</v>
      </c>
      <c r="I161">
        <f t="shared" si="22"/>
        <v>110</v>
      </c>
      <c r="J161">
        <f>IF(B160&lt;Utenti!$B$25, C161+C$32/(INTERZONALFLOW)*(1-EXP(-INTERZONALFLOW/NFVOL*B161)),D161)</f>
        <v>89.683319683563965</v>
      </c>
      <c r="K161">
        <f t="shared" si="19"/>
        <v>1033.3913743153398</v>
      </c>
      <c r="L161">
        <f t="shared" si="20"/>
        <v>2066.7827486306796</v>
      </c>
      <c r="M161">
        <f t="shared" si="21"/>
        <v>6200.3482458920425</v>
      </c>
      <c r="N161">
        <f t="shared" si="23"/>
        <v>110</v>
      </c>
    </row>
    <row r="162" spans="2:14" x14ac:dyDescent="0.2">
      <c r="B162">
        <f t="shared" si="15"/>
        <v>111</v>
      </c>
      <c r="C162" t="str">
        <f>IF(B161&lt;Utenti!$B$25, Quellstärke/(Volumen*Verlustrate)*(1-EXP(-Verlustrate*B162)),"")</f>
        <v/>
      </c>
      <c r="D162">
        <f>IF(B162&gt;Utenti!$B$25, Quellstärke/(Volumen*Verlustrate)*(1-EXP(-Verlustrate*Utenti!$B$25))  * EXP(-Verlustrate*(B162-Utenti!$B$25)), "")</f>
        <v>84.418161749597644</v>
      </c>
      <c r="E162">
        <f t="shared" si="24"/>
        <v>84.418161749597644</v>
      </c>
      <c r="F162">
        <f t="shared" si="16"/>
        <v>843.7016889117325</v>
      </c>
      <c r="G162">
        <f t="shared" si="17"/>
        <v>1687.403377823465</v>
      </c>
      <c r="H162">
        <f t="shared" si="18"/>
        <v>5062.2101334703984</v>
      </c>
      <c r="I162">
        <f t="shared" si="22"/>
        <v>111</v>
      </c>
      <c r="J162">
        <f>IF(B161&lt;Utenti!$B$25, C162+C$32/(INTERZONALFLOW)*(1-EXP(-INTERZONALFLOW/NFVOL*B162)),D162)</f>
        <v>84.418161749597644</v>
      </c>
      <c r="K162">
        <f t="shared" si="19"/>
        <v>1034.0245105284619</v>
      </c>
      <c r="L162">
        <f t="shared" si="20"/>
        <v>2068.0490210569237</v>
      </c>
      <c r="M162">
        <f t="shared" si="21"/>
        <v>6204.1470631707743</v>
      </c>
      <c r="N162">
        <f t="shared" si="23"/>
        <v>111</v>
      </c>
    </row>
    <row r="163" spans="2:14" x14ac:dyDescent="0.2">
      <c r="B163">
        <f t="shared" si="15"/>
        <v>112</v>
      </c>
      <c r="C163" t="str">
        <f>IF(B162&lt;Utenti!$B$25, Quellstärke/(Volumen*Verlustrate)*(1-EXP(-Verlustrate*B163)),"")</f>
        <v/>
      </c>
      <c r="D163">
        <f>IF(B163&gt;Utenti!$B$25, Quellstärke/(Volumen*Verlustrate)*(1-EXP(-Verlustrate*Utenti!$B$25))  * EXP(-Verlustrate*(B163-Utenti!$B$25)), "")</f>
        <v>79.462112445501688</v>
      </c>
      <c r="E163">
        <f t="shared" si="24"/>
        <v>79.462112445501688</v>
      </c>
      <c r="F163">
        <f t="shared" si="16"/>
        <v>844.29765475507372</v>
      </c>
      <c r="G163">
        <f t="shared" si="17"/>
        <v>1688.5953095101474</v>
      </c>
      <c r="H163">
        <f t="shared" si="18"/>
        <v>5065.7859285304457</v>
      </c>
      <c r="I163">
        <f t="shared" si="22"/>
        <v>112</v>
      </c>
      <c r="J163">
        <f>IF(B162&lt;Utenti!$B$25, C163+C$32/(INTERZONALFLOW)*(1-EXP(-INTERZONALFLOW/NFVOL*B163)),D163)</f>
        <v>79.462112445501688</v>
      </c>
      <c r="K163">
        <f t="shared" si="19"/>
        <v>1034.6204763718031</v>
      </c>
      <c r="L163">
        <f t="shared" si="20"/>
        <v>2069.2409527436062</v>
      </c>
      <c r="M163">
        <f t="shared" si="21"/>
        <v>6207.7228582308217</v>
      </c>
      <c r="N163">
        <f t="shared" si="23"/>
        <v>112</v>
      </c>
    </row>
    <row r="164" spans="2:14" x14ac:dyDescent="0.2">
      <c r="B164">
        <f t="shared" si="15"/>
        <v>113</v>
      </c>
      <c r="C164" t="str">
        <f>IF(B163&lt;Utenti!$B$25, Quellstärke/(Volumen*Verlustrate)*(1-EXP(-Verlustrate*B164)),"")</f>
        <v/>
      </c>
      <c r="D164">
        <f>IF(B164&gt;Utenti!$B$25, Quellstärke/(Volumen*Verlustrate)*(1-EXP(-Verlustrate*Utenti!$B$25))  * EXP(-Verlustrate*(B164-Utenti!$B$25)), "")</f>
        <v>74.797024519805419</v>
      </c>
      <c r="E164">
        <f t="shared" si="24"/>
        <v>74.797024519805419</v>
      </c>
      <c r="F164">
        <f t="shared" si="16"/>
        <v>844.85863243897222</v>
      </c>
      <c r="G164">
        <f t="shared" si="17"/>
        <v>1689.7172648779444</v>
      </c>
      <c r="H164">
        <f t="shared" si="18"/>
        <v>5069.1517946338372</v>
      </c>
      <c r="I164">
        <f t="shared" si="22"/>
        <v>113</v>
      </c>
      <c r="J164">
        <f>IF(B163&lt;Utenti!$B$25, C164+C$32/(INTERZONALFLOW)*(1-EXP(-INTERZONALFLOW/NFVOL*B164)),D164)</f>
        <v>74.797024519805419</v>
      </c>
      <c r="K164">
        <f t="shared" si="19"/>
        <v>1035.1814540557016</v>
      </c>
      <c r="L164">
        <f t="shared" si="20"/>
        <v>2070.3629081114032</v>
      </c>
      <c r="M164">
        <f t="shared" si="21"/>
        <v>6211.0887243342131</v>
      </c>
      <c r="N164">
        <f t="shared" si="23"/>
        <v>113</v>
      </c>
    </row>
    <row r="165" spans="2:14" x14ac:dyDescent="0.2">
      <c r="B165">
        <f t="shared" si="15"/>
        <v>114</v>
      </c>
      <c r="C165" t="str">
        <f>IF(B164&lt;Utenti!$B$25, Quellstärke/(Volumen*Verlustrate)*(1-EXP(-Verlustrate*B165)),"")</f>
        <v/>
      </c>
      <c r="D165">
        <f>IF(B165&gt;Utenti!$B$25, Quellstärke/(Volumen*Verlustrate)*(1-EXP(-Verlustrate*Utenti!$B$25))  * EXP(-Verlustrate*(B165-Utenti!$B$25)), "")</f>
        <v>70.405816115867395</v>
      </c>
      <c r="E165">
        <f t="shared" si="24"/>
        <v>70.405816115867395</v>
      </c>
      <c r="F165">
        <f t="shared" si="16"/>
        <v>845.38667605984119</v>
      </c>
      <c r="G165">
        <f t="shared" si="17"/>
        <v>1690.7733521196824</v>
      </c>
      <c r="H165">
        <f t="shared" si="18"/>
        <v>5072.3200563590508</v>
      </c>
      <c r="I165">
        <f t="shared" si="22"/>
        <v>114</v>
      </c>
      <c r="J165">
        <f>IF(B164&lt;Utenti!$B$25, C165+C$32/(INTERZONALFLOW)*(1-EXP(-INTERZONALFLOW/NFVOL*B165)),D165)</f>
        <v>70.405816115867395</v>
      </c>
      <c r="K165">
        <f t="shared" si="19"/>
        <v>1035.7094976765707</v>
      </c>
      <c r="L165">
        <f t="shared" si="20"/>
        <v>2071.4189953531413</v>
      </c>
      <c r="M165">
        <f t="shared" si="21"/>
        <v>6214.2569860594267</v>
      </c>
      <c r="N165">
        <f t="shared" si="23"/>
        <v>114</v>
      </c>
    </row>
    <row r="166" spans="2:14" x14ac:dyDescent="0.2">
      <c r="B166">
        <f t="shared" si="15"/>
        <v>115</v>
      </c>
      <c r="C166" t="str">
        <f>IF(B165&lt;Utenti!$B$25, Quellstärke/(Volumen*Verlustrate)*(1-EXP(-Verlustrate*B166)),"")</f>
        <v/>
      </c>
      <c r="D166">
        <f>IF(B166&gt;Utenti!$B$25, Quellstärke/(Volumen*Verlustrate)*(1-EXP(-Verlustrate*Utenti!$B$25))  * EXP(-Verlustrate*(B166-Utenti!$B$25)), "")</f>
        <v>66.272408224324252</v>
      </c>
      <c r="E166">
        <f t="shared" si="24"/>
        <v>66.272408224324252</v>
      </c>
      <c r="F166">
        <f t="shared" si="16"/>
        <v>845.88371912152365</v>
      </c>
      <c r="G166">
        <f t="shared" si="17"/>
        <v>1691.7674382430473</v>
      </c>
      <c r="H166">
        <f t="shared" si="18"/>
        <v>5075.3023147291451</v>
      </c>
      <c r="I166">
        <f t="shared" si="22"/>
        <v>115</v>
      </c>
      <c r="J166">
        <f>IF(B165&lt;Utenti!$B$25, C166+C$32/(INTERZONALFLOW)*(1-EXP(-INTERZONALFLOW/NFVOL*B166)),D166)</f>
        <v>66.272408224324252</v>
      </c>
      <c r="K166">
        <f t="shared" si="19"/>
        <v>1036.2065407382531</v>
      </c>
      <c r="L166">
        <f t="shared" si="20"/>
        <v>2072.4130814765062</v>
      </c>
      <c r="M166">
        <f t="shared" si="21"/>
        <v>6217.239244429521</v>
      </c>
      <c r="N166">
        <f t="shared" si="23"/>
        <v>115</v>
      </c>
    </row>
    <row r="167" spans="2:14" x14ac:dyDescent="0.2">
      <c r="B167">
        <f t="shared" si="15"/>
        <v>116</v>
      </c>
      <c r="C167" t="str">
        <f>IF(B166&lt;Utenti!$B$25, Quellstärke/(Volumen*Verlustrate)*(1-EXP(-Verlustrate*B167)),"")</f>
        <v/>
      </c>
      <c r="D167">
        <f>IF(B167&gt;Utenti!$B$25, Quellstärke/(Volumen*Verlustrate)*(1-EXP(-Verlustrate*Utenti!$B$25))  * EXP(-Verlustrate*(B167-Utenti!$B$25)), "")</f>
        <v>62.381665807601465</v>
      </c>
      <c r="E167">
        <f t="shared" si="24"/>
        <v>62.381665807601465</v>
      </c>
      <c r="F167">
        <f t="shared" si="16"/>
        <v>846.3515816150807</v>
      </c>
      <c r="G167">
        <f t="shared" si="17"/>
        <v>1692.7031632301614</v>
      </c>
      <c r="H167">
        <f t="shared" si="18"/>
        <v>5078.109489690487</v>
      </c>
      <c r="I167">
        <f t="shared" si="22"/>
        <v>116</v>
      </c>
      <c r="J167">
        <f>IF(B166&lt;Utenti!$B$25, C167+C$32/(INTERZONALFLOW)*(1-EXP(-INTERZONALFLOW/NFVOL*B167)),D167)</f>
        <v>62.381665807601465</v>
      </c>
      <c r="K167">
        <f t="shared" si="19"/>
        <v>1036.6744032318102</v>
      </c>
      <c r="L167">
        <f t="shared" si="20"/>
        <v>2073.3488064636203</v>
      </c>
      <c r="M167">
        <f t="shared" si="21"/>
        <v>6220.0464193908629</v>
      </c>
      <c r="N167">
        <f t="shared" si="23"/>
        <v>116</v>
      </c>
    </row>
    <row r="168" spans="2:14" x14ac:dyDescent="0.2">
      <c r="B168">
        <f t="shared" si="15"/>
        <v>117</v>
      </c>
      <c r="C168" t="str">
        <f>IF(B167&lt;Utenti!$B$25, Quellstärke/(Volumen*Verlustrate)*(1-EXP(-Verlustrate*B168)),"")</f>
        <v/>
      </c>
      <c r="D168">
        <f>IF(B168&gt;Utenti!$B$25, Quellstärke/(Volumen*Verlustrate)*(1-EXP(-Verlustrate*Utenti!$B$25))  * EXP(-Verlustrate*(B168-Utenti!$B$25)), "")</f>
        <v>58.719342380906077</v>
      </c>
      <c r="E168">
        <f t="shared" si="24"/>
        <v>58.719342380906077</v>
      </c>
      <c r="F168">
        <f t="shared" si="16"/>
        <v>846.7919766829375</v>
      </c>
      <c r="G168">
        <f t="shared" si="17"/>
        <v>1693.583953365875</v>
      </c>
      <c r="H168">
        <f t="shared" si="18"/>
        <v>5080.7518600976273</v>
      </c>
      <c r="I168">
        <f t="shared" si="22"/>
        <v>117</v>
      </c>
      <c r="J168">
        <f>IF(B167&lt;Utenti!$B$25, C168+C$32/(INTERZONALFLOW)*(1-EXP(-INTERZONALFLOW/NFVOL*B168)),D168)</f>
        <v>58.719342380906077</v>
      </c>
      <c r="K168">
        <f t="shared" si="19"/>
        <v>1037.114798299667</v>
      </c>
      <c r="L168">
        <f t="shared" si="20"/>
        <v>2074.2295965993339</v>
      </c>
      <c r="M168">
        <f t="shared" si="21"/>
        <v>6222.6887897980032</v>
      </c>
      <c r="N168">
        <f t="shared" si="23"/>
        <v>117</v>
      </c>
    </row>
    <row r="169" spans="2:14" x14ac:dyDescent="0.2">
      <c r="B169">
        <f t="shared" si="15"/>
        <v>118</v>
      </c>
      <c r="C169" t="str">
        <f>IF(B168&lt;Utenti!$B$25, Quellstärke/(Volumen*Verlustrate)*(1-EXP(-Verlustrate*B169)),"")</f>
        <v/>
      </c>
      <c r="D169">
        <f>IF(B169&gt;Utenti!$B$25, Quellstärke/(Volumen*Verlustrate)*(1-EXP(-Verlustrate*Utenti!$B$25))  * EXP(-Verlustrate*(B169-Utenti!$B$25)), "")</f>
        <v>55.27202784677683</v>
      </c>
      <c r="E169">
        <f t="shared" si="24"/>
        <v>55.27202784677683</v>
      </c>
      <c r="F169">
        <f t="shared" si="16"/>
        <v>847.20651689178828</v>
      </c>
      <c r="G169">
        <f t="shared" si="17"/>
        <v>1694.4130337835766</v>
      </c>
      <c r="H169">
        <f t="shared" si="18"/>
        <v>5083.2391013507322</v>
      </c>
      <c r="I169">
        <f t="shared" si="22"/>
        <v>118</v>
      </c>
      <c r="J169">
        <f>IF(B168&lt;Utenti!$B$25, C169+C$32/(INTERZONALFLOW)*(1-EXP(-INTERZONALFLOW/NFVOL*B169)),D169)</f>
        <v>55.27202784677683</v>
      </c>
      <c r="K169">
        <f t="shared" si="19"/>
        <v>1037.5293385085179</v>
      </c>
      <c r="L169">
        <f t="shared" si="20"/>
        <v>2075.0586770170357</v>
      </c>
      <c r="M169">
        <f t="shared" si="21"/>
        <v>6225.1760310511081</v>
      </c>
      <c r="N169">
        <f t="shared" si="23"/>
        <v>118</v>
      </c>
    </row>
    <row r="170" spans="2:14" x14ac:dyDescent="0.2">
      <c r="B170">
        <f t="shared" si="15"/>
        <v>119</v>
      </c>
      <c r="C170" t="str">
        <f>IF(B169&lt;Utenti!$B$25, Quellstärke/(Volumen*Verlustrate)*(1-EXP(-Verlustrate*B170)),"")</f>
        <v/>
      </c>
      <c r="D170">
        <f>IF(B170&gt;Utenti!$B$25, Quellstärke/(Volumen*Verlustrate)*(1-EXP(-Verlustrate*Utenti!$B$25))  * EXP(-Verlustrate*(B170-Utenti!$B$25)), "")</f>
        <v>52.027099392180439</v>
      </c>
      <c r="E170">
        <f t="shared" si="24"/>
        <v>52.027099392180439</v>
      </c>
      <c r="F170">
        <f t="shared" si="16"/>
        <v>847.59672013722968</v>
      </c>
      <c r="G170">
        <f t="shared" si="17"/>
        <v>1695.1934402744594</v>
      </c>
      <c r="H170">
        <f t="shared" si="18"/>
        <v>5085.5803208233801</v>
      </c>
      <c r="I170">
        <f t="shared" si="22"/>
        <v>119</v>
      </c>
      <c r="J170">
        <f>IF(B169&lt;Utenti!$B$25, C170+C$32/(INTERZONALFLOW)*(1-EXP(-INTERZONALFLOW/NFVOL*B170)),D170)</f>
        <v>52.027099392180439</v>
      </c>
      <c r="K170">
        <f t="shared" si="19"/>
        <v>1037.9195417539593</v>
      </c>
      <c r="L170">
        <f t="shared" si="20"/>
        <v>2075.8390835079185</v>
      </c>
      <c r="M170">
        <f t="shared" si="21"/>
        <v>6227.517250523756</v>
      </c>
      <c r="N170">
        <f t="shared" si="23"/>
        <v>119</v>
      </c>
    </row>
    <row r="171" spans="2:14" x14ac:dyDescent="0.2">
      <c r="B171">
        <f t="shared" si="15"/>
        <v>120</v>
      </c>
      <c r="C171" t="str">
        <f>IF(B170&lt;Utenti!$B$25, Quellstärke/(Volumen*Verlustrate)*(1-EXP(-Verlustrate*B171)),"")</f>
        <v/>
      </c>
      <c r="D171">
        <f>IF(B171&gt;Utenti!$B$25, Quellstärke/(Volumen*Verlustrate)*(1-EXP(-Verlustrate*Utenti!$B$25))  * EXP(-Verlustrate*(B171-Utenti!$B$25)), "")</f>
        <v>48.972675268357612</v>
      </c>
      <c r="E171">
        <f t="shared" si="24"/>
        <v>48.972675268357612</v>
      </c>
      <c r="F171">
        <f t="shared" si="16"/>
        <v>847.96401520174231</v>
      </c>
      <c r="G171">
        <f t="shared" si="17"/>
        <v>1695.9280304034846</v>
      </c>
      <c r="H171">
        <f t="shared" si="18"/>
        <v>5087.7840912104566</v>
      </c>
      <c r="I171">
        <f t="shared" si="22"/>
        <v>120</v>
      </c>
      <c r="J171">
        <f>IF(B170&lt;Utenti!$B$25, C171+C$32/(INTERZONALFLOW)*(1-EXP(-INTERZONALFLOW/NFVOL*B171)),D171)</f>
        <v>48.972675268357612</v>
      </c>
      <c r="K171">
        <f t="shared" si="19"/>
        <v>1038.286836818472</v>
      </c>
      <c r="L171">
        <f t="shared" si="20"/>
        <v>2076.573673636944</v>
      </c>
      <c r="M171">
        <f t="shared" si="21"/>
        <v>6229.7210209108325</v>
      </c>
      <c r="N171">
        <f t="shared" si="23"/>
        <v>120</v>
      </c>
    </row>
    <row r="172" spans="2:14" x14ac:dyDescent="0.2">
      <c r="B172">
        <f t="shared" si="15"/>
        <v>121</v>
      </c>
      <c r="C172" t="str">
        <f>IF(B171&lt;Utenti!$B$25, Quellstärke/(Volumen*Verlustrate)*(1-EXP(-Verlustrate*B172)),"")</f>
        <v/>
      </c>
      <c r="D172">
        <f>IF(B172&gt;Utenti!$B$25, Quellstärke/(Volumen*Verlustrate)*(1-EXP(-Verlustrate*Utenti!$B$25))  * EXP(-Verlustrate*(B172-Utenti!$B$25)), "")</f>
        <v>46.097571284177128</v>
      </c>
      <c r="E172">
        <f t="shared" si="24"/>
        <v>46.097571284177128</v>
      </c>
      <c r="F172">
        <f t="shared" si="16"/>
        <v>848.30974698637363</v>
      </c>
      <c r="G172">
        <f t="shared" si="17"/>
        <v>1696.6194939727473</v>
      </c>
      <c r="H172">
        <f t="shared" si="18"/>
        <v>5089.8584819182443</v>
      </c>
      <c r="I172">
        <f t="shared" si="22"/>
        <v>121</v>
      </c>
      <c r="J172">
        <f>IF(B171&lt;Utenti!$B$25, C172+C$32/(INTERZONALFLOW)*(1-EXP(-INTERZONALFLOW/NFVOL*B172)),D172)</f>
        <v>46.097571284177128</v>
      </c>
      <c r="K172">
        <f t="shared" si="19"/>
        <v>1038.6325686031034</v>
      </c>
      <c r="L172">
        <f t="shared" si="20"/>
        <v>2077.2651372062069</v>
      </c>
      <c r="M172">
        <f t="shared" si="21"/>
        <v>6231.7954116186202</v>
      </c>
      <c r="N172">
        <f t="shared" si="23"/>
        <v>121</v>
      </c>
    </row>
    <row r="173" spans="2:14" x14ac:dyDescent="0.2">
      <c r="B173">
        <f t="shared" si="15"/>
        <v>122</v>
      </c>
      <c r="C173" t="str">
        <f>IF(B172&lt;Utenti!$B$25, Quellstärke/(Volumen*Verlustrate)*(1-EXP(-Verlustrate*B173)),"")</f>
        <v/>
      </c>
      <c r="D173">
        <f>IF(B173&gt;Utenti!$B$25, Quellstärke/(Volumen*Verlustrate)*(1-EXP(-Verlustrate*Utenti!$B$25))  * EXP(-Verlustrate*(B173-Utenti!$B$25)), "")</f>
        <v>43.391259853692219</v>
      </c>
      <c r="E173">
        <f t="shared" si="24"/>
        <v>43.391259853692219</v>
      </c>
      <c r="F173">
        <f t="shared" si="16"/>
        <v>848.63518143527631</v>
      </c>
      <c r="G173">
        <f t="shared" si="17"/>
        <v>1697.2703628705526</v>
      </c>
      <c r="H173">
        <f t="shared" si="18"/>
        <v>5091.8110886116601</v>
      </c>
      <c r="I173">
        <f t="shared" si="22"/>
        <v>122</v>
      </c>
      <c r="J173">
        <f>IF(B172&lt;Utenti!$B$25, C173+C$32/(INTERZONALFLOW)*(1-EXP(-INTERZONALFLOW/NFVOL*B173)),D173)</f>
        <v>43.391259853692219</v>
      </c>
      <c r="K173">
        <f t="shared" si="19"/>
        <v>1038.9580030520062</v>
      </c>
      <c r="L173">
        <f t="shared" si="20"/>
        <v>2077.9160061040125</v>
      </c>
      <c r="M173">
        <f t="shared" si="21"/>
        <v>6233.748018312036</v>
      </c>
      <c r="N173">
        <f t="shared" si="23"/>
        <v>122</v>
      </c>
    </row>
    <row r="174" spans="2:14" x14ac:dyDescent="0.2">
      <c r="B174">
        <f t="shared" si="15"/>
        <v>123</v>
      </c>
      <c r="C174" t="str">
        <f>IF(B173&lt;Utenti!$B$25, Quellstärke/(Volumen*Verlustrate)*(1-EXP(-Verlustrate*B174)),"")</f>
        <v/>
      </c>
      <c r="D174">
        <f>IF(B174&gt;Utenti!$B$25, Quellstärke/(Volumen*Verlustrate)*(1-EXP(-Verlustrate*Utenti!$B$25))  * EXP(-Verlustrate*(B174-Utenti!$B$25)), "")</f>
        <v>40.843831447946769</v>
      </c>
      <c r="E174">
        <f t="shared" si="24"/>
        <v>40.843831447946769</v>
      </c>
      <c r="F174">
        <f t="shared" si="16"/>
        <v>848.94151017113586</v>
      </c>
      <c r="G174">
        <f t="shared" si="17"/>
        <v>1697.8830203422717</v>
      </c>
      <c r="H174">
        <f t="shared" si="18"/>
        <v>5093.6490610268174</v>
      </c>
      <c r="I174">
        <f t="shared" si="22"/>
        <v>123</v>
      </c>
      <c r="J174">
        <f>IF(B173&lt;Utenti!$B$25, C174+C$32/(INTERZONALFLOW)*(1-EXP(-INTERZONALFLOW/NFVOL*B174)),D174)</f>
        <v>40.843831447946769</v>
      </c>
      <c r="K174">
        <f t="shared" si="19"/>
        <v>1039.2643317878658</v>
      </c>
      <c r="L174">
        <f t="shared" si="20"/>
        <v>2078.5286635757316</v>
      </c>
      <c r="M174">
        <f t="shared" si="21"/>
        <v>6235.5859907271933</v>
      </c>
      <c r="N174">
        <f t="shared" si="23"/>
        <v>123</v>
      </c>
    </row>
    <row r="175" spans="2:14" x14ac:dyDescent="0.2">
      <c r="B175">
        <f t="shared" si="15"/>
        <v>124</v>
      </c>
      <c r="C175" t="str">
        <f>IF(B174&lt;Utenti!$B$25, Quellstärke/(Volumen*Verlustrate)*(1-EXP(-Verlustrate*B175)),"")</f>
        <v/>
      </c>
      <c r="D175">
        <f>IF(B175&gt;Utenti!$B$25, Quellstärke/(Volumen*Verlustrate)*(1-EXP(-Verlustrate*Utenti!$B$25))  * EXP(-Verlustrate*(B175-Utenti!$B$25)), "")</f>
        <v>38.445958309881497</v>
      </c>
      <c r="E175">
        <f t="shared" si="24"/>
        <v>38.445958309881497</v>
      </c>
      <c r="F175">
        <f t="shared" si="16"/>
        <v>849.22985485845993</v>
      </c>
      <c r="G175">
        <f t="shared" si="17"/>
        <v>1698.4597097169199</v>
      </c>
      <c r="H175">
        <f t="shared" si="18"/>
        <v>5095.3791291507623</v>
      </c>
      <c r="I175">
        <f t="shared" si="22"/>
        <v>124</v>
      </c>
      <c r="J175">
        <f>IF(B174&lt;Utenti!$B$25, C175+C$32/(INTERZONALFLOW)*(1-EXP(-INTERZONALFLOW/NFVOL*B175)),D175)</f>
        <v>38.445958309881497</v>
      </c>
      <c r="K175">
        <f t="shared" si="19"/>
        <v>1039.5526764751899</v>
      </c>
      <c r="L175">
        <f t="shared" si="20"/>
        <v>2079.1053529503797</v>
      </c>
      <c r="M175">
        <f t="shared" si="21"/>
        <v>6237.3160588511382</v>
      </c>
      <c r="N175">
        <f t="shared" si="23"/>
        <v>124</v>
      </c>
    </row>
    <row r="176" spans="2:14" x14ac:dyDescent="0.2">
      <c r="B176">
        <f t="shared" si="15"/>
        <v>125</v>
      </c>
      <c r="C176" t="str">
        <f>IF(B175&lt;Utenti!$B$25, Quellstärke/(Volumen*Verlustrate)*(1-EXP(-Verlustrate*B176)),"")</f>
        <v/>
      </c>
      <c r="D176">
        <f>IF(B176&gt;Utenti!$B$25, Quellstärke/(Volumen*Verlustrate)*(1-EXP(-Verlustrate*Utenti!$B$25))  * EXP(-Verlustrate*(B176-Utenti!$B$25)), "")</f>
        <v>36.188860299477376</v>
      </c>
      <c r="E176">
        <f t="shared" si="24"/>
        <v>36.188860299477376</v>
      </c>
      <c r="F176">
        <f t="shared" si="16"/>
        <v>849.50127131070599</v>
      </c>
      <c r="G176">
        <f t="shared" si="17"/>
        <v>1699.002542621412</v>
      </c>
      <c r="H176">
        <f t="shared" si="18"/>
        <v>5097.0076278642391</v>
      </c>
      <c r="I176">
        <f t="shared" si="22"/>
        <v>125</v>
      </c>
      <c r="J176">
        <f>IF(B175&lt;Utenti!$B$25, C176+C$32/(INTERZONALFLOW)*(1-EXP(-INTERZONALFLOW/NFVOL*B176)),D176)</f>
        <v>36.188860299477376</v>
      </c>
      <c r="K176">
        <f t="shared" si="19"/>
        <v>1039.8240929274359</v>
      </c>
      <c r="L176">
        <f t="shared" si="20"/>
        <v>2079.6481858548718</v>
      </c>
      <c r="M176">
        <f t="shared" si="21"/>
        <v>6238.944557564615</v>
      </c>
      <c r="N176">
        <f t="shared" si="23"/>
        <v>125</v>
      </c>
    </row>
    <row r="177" spans="2:14" x14ac:dyDescent="0.2">
      <c r="B177">
        <f t="shared" si="15"/>
        <v>126</v>
      </c>
      <c r="C177" t="str">
        <f>IF(B176&lt;Utenti!$B$25, Quellstärke/(Volumen*Verlustrate)*(1-EXP(-Verlustrate*B177)),"")</f>
        <v/>
      </c>
      <c r="D177">
        <f>IF(B177&gt;Utenti!$B$25, Quellstärke/(Volumen*Verlustrate)*(1-EXP(-Verlustrate*Utenti!$B$25))  * EXP(-Verlustrate*(B177-Utenti!$B$25)), "")</f>
        <v>34.064272744073676</v>
      </c>
      <c r="E177">
        <f t="shared" si="24"/>
        <v>34.064272744073676</v>
      </c>
      <c r="F177">
        <f t="shared" si="16"/>
        <v>849.75675335628659</v>
      </c>
      <c r="G177">
        <f t="shared" si="17"/>
        <v>1699.5135067125732</v>
      </c>
      <c r="H177">
        <f t="shared" si="18"/>
        <v>5098.5405201377225</v>
      </c>
      <c r="I177">
        <f t="shared" si="22"/>
        <v>126</v>
      </c>
      <c r="J177">
        <f>IF(B176&lt;Utenti!$B$25, C177+C$32/(INTERZONALFLOW)*(1-EXP(-INTERZONALFLOW/NFVOL*B177)),D177)</f>
        <v>34.064272744073676</v>
      </c>
      <c r="K177">
        <f t="shared" si="19"/>
        <v>1040.0795749730164</v>
      </c>
      <c r="L177">
        <f t="shared" si="20"/>
        <v>2080.1591499460328</v>
      </c>
      <c r="M177">
        <f t="shared" si="21"/>
        <v>6240.4774498380984</v>
      </c>
      <c r="N177">
        <f t="shared" si="23"/>
        <v>126</v>
      </c>
    </row>
    <row r="178" spans="2:14" x14ac:dyDescent="0.2">
      <c r="B178">
        <f t="shared" si="15"/>
        <v>127</v>
      </c>
      <c r="C178" t="str">
        <f>IF(B177&lt;Utenti!$B$25, Quellstärke/(Volumen*Verlustrate)*(1-EXP(-Verlustrate*B178)),"")</f>
        <v/>
      </c>
      <c r="D178">
        <f>IF(B178&gt;Utenti!$B$25, Quellstärke/(Volumen*Verlustrate)*(1-EXP(-Verlustrate*Utenti!$B$25))  * EXP(-Verlustrate*(B178-Utenti!$B$25)), "")</f>
        <v>32.064416176140213</v>
      </c>
      <c r="E178">
        <f t="shared" si="24"/>
        <v>32.064416176140213</v>
      </c>
      <c r="F178">
        <f t="shared" si="16"/>
        <v>849.99723647760766</v>
      </c>
      <c r="G178">
        <f t="shared" si="17"/>
        <v>1699.9944729552153</v>
      </c>
      <c r="H178">
        <f t="shared" si="18"/>
        <v>5099.9834188656487</v>
      </c>
      <c r="I178">
        <f t="shared" si="22"/>
        <v>127</v>
      </c>
      <c r="J178">
        <f>IF(B177&lt;Utenti!$B$25, C178+C$32/(INTERZONALFLOW)*(1-EXP(-INTERZONALFLOW/NFVOL*B178)),D178)</f>
        <v>32.064416176140213</v>
      </c>
      <c r="K178">
        <f t="shared" si="19"/>
        <v>1040.3200580943374</v>
      </c>
      <c r="L178">
        <f t="shared" si="20"/>
        <v>2080.6401161886747</v>
      </c>
      <c r="M178">
        <f t="shared" si="21"/>
        <v>6241.9203485660246</v>
      </c>
      <c r="N178">
        <f t="shared" si="23"/>
        <v>127</v>
      </c>
    </row>
    <row r="179" spans="2:14" x14ac:dyDescent="0.2">
      <c r="B179">
        <f t="shared" si="15"/>
        <v>128</v>
      </c>
      <c r="C179" t="str">
        <f>IF(B178&lt;Utenti!$B$25, Quellstärke/(Volumen*Verlustrate)*(1-EXP(-Verlustrate*B179)),"")</f>
        <v/>
      </c>
      <c r="D179">
        <f>IF(B179&gt;Utenti!$B$25, Quellstärke/(Volumen*Verlustrate)*(1-EXP(-Verlustrate*Utenti!$B$25))  * EXP(-Verlustrate*(B179-Utenti!$B$25)), "")</f>
        <v>30.181967847694349</v>
      </c>
      <c r="E179">
        <f t="shared" si="24"/>
        <v>30.181967847694349</v>
      </c>
      <c r="F179">
        <f t="shared" si="16"/>
        <v>850.22360123646536</v>
      </c>
      <c r="G179">
        <f t="shared" si="17"/>
        <v>1700.4472024729307</v>
      </c>
      <c r="H179">
        <f t="shared" si="18"/>
        <v>5101.3416074187953</v>
      </c>
      <c r="I179">
        <f t="shared" si="22"/>
        <v>128</v>
      </c>
      <c r="J179">
        <f>IF(B178&lt;Utenti!$B$25, C179+C$32/(INTERZONALFLOW)*(1-EXP(-INTERZONALFLOW/NFVOL*B179)),D179)</f>
        <v>30.181967847694349</v>
      </c>
      <c r="K179">
        <f t="shared" si="19"/>
        <v>1040.5464228531951</v>
      </c>
      <c r="L179">
        <f t="shared" si="20"/>
        <v>2081.0928457063901</v>
      </c>
      <c r="M179">
        <f t="shared" si="21"/>
        <v>6243.2785371191712</v>
      </c>
      <c r="N179">
        <f t="shared" si="23"/>
        <v>128</v>
      </c>
    </row>
    <row r="180" spans="2:14" x14ac:dyDescent="0.2">
      <c r="B180">
        <f t="shared" si="15"/>
        <v>129</v>
      </c>
      <c r="C180" t="str">
        <f>IF(B179&lt;Utenti!$B$25, Quellstärke/(Volumen*Verlustrate)*(1-EXP(-Verlustrate*B180)),"")</f>
        <v/>
      </c>
      <c r="D180">
        <f>IF(B180&gt;Utenti!$B$25, Quellstärke/(Volumen*Verlustrate)*(1-EXP(-Verlustrate*Utenti!$B$25))  * EXP(-Verlustrate*(B180-Utenti!$B$25)), "")</f>
        <v>28.410034917059015</v>
      </c>
      <c r="E180">
        <f t="shared" si="24"/>
        <v>28.410034917059015</v>
      </c>
      <c r="F180">
        <f t="shared" si="16"/>
        <v>850.43667649834333</v>
      </c>
      <c r="G180">
        <f t="shared" si="17"/>
        <v>1700.8733529966867</v>
      </c>
      <c r="H180">
        <f t="shared" si="18"/>
        <v>5102.6200589900627</v>
      </c>
      <c r="I180">
        <f t="shared" si="22"/>
        <v>129</v>
      </c>
      <c r="J180">
        <f>IF(B179&lt;Utenti!$B$25, C180+C$32/(INTERZONALFLOW)*(1-EXP(-INTERZONALFLOW/NFVOL*B180)),D180)</f>
        <v>28.410034917059015</v>
      </c>
      <c r="K180">
        <f t="shared" si="19"/>
        <v>1040.759498115073</v>
      </c>
      <c r="L180">
        <f t="shared" si="20"/>
        <v>2081.5189962301461</v>
      </c>
      <c r="M180">
        <f t="shared" si="21"/>
        <v>6244.5569886904386</v>
      </c>
      <c r="N180">
        <f t="shared" si="23"/>
        <v>129</v>
      </c>
    </row>
    <row r="181" spans="2:14" x14ac:dyDescent="0.2">
      <c r="B181">
        <f t="shared" ref="B181:B244" si="25">B180+1</f>
        <v>130</v>
      </c>
      <c r="C181" t="str">
        <f>IF(B180&lt;Utenti!$B$25, Quellstärke/(Volumen*Verlustrate)*(1-EXP(-Verlustrate*B181)),"")</f>
        <v/>
      </c>
      <c r="D181">
        <f>IF(B181&gt;Utenti!$B$25, Quellstärke/(Volumen*Verlustrate)*(1-EXP(-Verlustrate*Utenti!$B$25))  * EXP(-Verlustrate*(B181-Utenti!$B$25)), "")</f>
        <v>26.742129209781481</v>
      </c>
      <c r="E181">
        <f t="shared" si="24"/>
        <v>26.742129209781481</v>
      </c>
      <c r="F181">
        <f t="shared" ref="F181:F244" si="26">$E181*$E$25+F180</f>
        <v>850.63724246741674</v>
      </c>
      <c r="G181">
        <f t="shared" ref="G181:G244" si="27">$E181*$E$26+G180</f>
        <v>1701.2744849348335</v>
      </c>
      <c r="H181">
        <f t="shared" ref="H181:H244" si="28">$E181*$E$27+H180</f>
        <v>5103.8234548045029</v>
      </c>
      <c r="I181">
        <f t="shared" si="22"/>
        <v>130</v>
      </c>
      <c r="J181">
        <f>IF(B180&lt;Utenti!$B$25, C181+C$32/(INTERZONALFLOW)*(1-EXP(-INTERZONALFLOW/NFVOL*B181)),D181)</f>
        <v>26.742129209781481</v>
      </c>
      <c r="K181">
        <f t="shared" ref="K181:K244" si="29">$J181*$E$25+K180</f>
        <v>1040.9600640841463</v>
      </c>
      <c r="L181">
        <f t="shared" ref="L181:L244" si="30">$J181*$E$26+L180</f>
        <v>2081.9201281682926</v>
      </c>
      <c r="M181">
        <f t="shared" ref="M181:M244" si="31">$J181*$E$27+M180</f>
        <v>6245.7603845048789</v>
      </c>
      <c r="N181">
        <f t="shared" si="23"/>
        <v>130</v>
      </c>
    </row>
    <row r="182" spans="2:14" x14ac:dyDescent="0.2">
      <c r="B182">
        <f t="shared" si="25"/>
        <v>131</v>
      </c>
      <c r="C182" t="str">
        <f>IF(B181&lt;Utenti!$B$25, Quellstärke/(Volumen*Verlustrate)*(1-EXP(-Verlustrate*B182)),"")</f>
        <v/>
      </c>
      <c r="D182">
        <f>IF(B182&gt;Utenti!$B$25, Quellstärke/(Volumen*Verlustrate)*(1-EXP(-Verlustrate*Utenti!$B$25))  * EXP(-Verlustrate*(B182-Utenti!$B$25)), "")</f>
        <v>25.17214346129634</v>
      </c>
      <c r="E182">
        <f t="shared" si="24"/>
        <v>25.17214346129634</v>
      </c>
      <c r="F182">
        <f t="shared" si="26"/>
        <v>850.82603354337641</v>
      </c>
      <c r="G182">
        <f t="shared" si="27"/>
        <v>1701.6520670867528</v>
      </c>
      <c r="H182">
        <f t="shared" si="28"/>
        <v>5104.956201260261</v>
      </c>
      <c r="I182">
        <f t="shared" si="22"/>
        <v>131</v>
      </c>
      <c r="J182">
        <f>IF(B181&lt;Utenti!$B$25, C182+C$32/(INTERZONALFLOW)*(1-EXP(-INTERZONALFLOW/NFVOL*B182)),D182)</f>
        <v>25.17214346129634</v>
      </c>
      <c r="K182">
        <f t="shared" si="29"/>
        <v>1041.148855160106</v>
      </c>
      <c r="L182">
        <f t="shared" si="30"/>
        <v>2082.297710320212</v>
      </c>
      <c r="M182">
        <f t="shared" si="31"/>
        <v>6246.8931309606369</v>
      </c>
      <c r="N182">
        <f t="shared" si="23"/>
        <v>131</v>
      </c>
    </row>
    <row r="183" spans="2:14" x14ac:dyDescent="0.2">
      <c r="B183">
        <f t="shared" si="25"/>
        <v>132</v>
      </c>
      <c r="C183" t="str">
        <f>IF(B182&lt;Utenti!$B$25, Quellstärke/(Volumen*Verlustrate)*(1-EXP(-Verlustrate*B183)),"")</f>
        <v/>
      </c>
      <c r="D183">
        <f>IF(B183&gt;Utenti!$B$25, Quellstärke/(Volumen*Verlustrate)*(1-EXP(-Verlustrate*Utenti!$B$25))  * EXP(-Verlustrate*(B183-Utenti!$B$25)), "")</f>
        <v>23.694328954342147</v>
      </c>
      <c r="E183">
        <f t="shared" si="24"/>
        <v>23.694328954342147</v>
      </c>
      <c r="F183">
        <f t="shared" si="26"/>
        <v>851.00374101053399</v>
      </c>
      <c r="G183">
        <f t="shared" si="27"/>
        <v>1702.007482021068</v>
      </c>
      <c r="H183">
        <f t="shared" si="28"/>
        <v>5106.0224460632062</v>
      </c>
      <c r="I183">
        <f t="shared" si="22"/>
        <v>132</v>
      </c>
      <c r="J183">
        <f>IF(B182&lt;Utenti!$B$25, C183+C$32/(INTERZONALFLOW)*(1-EXP(-INTERZONALFLOW/NFVOL*B183)),D183)</f>
        <v>23.694328954342147</v>
      </c>
      <c r="K183">
        <f t="shared" si="29"/>
        <v>1041.3265626272635</v>
      </c>
      <c r="L183">
        <f t="shared" si="30"/>
        <v>2082.6531252545269</v>
      </c>
      <c r="M183">
        <f t="shared" si="31"/>
        <v>6247.9593757635821</v>
      </c>
      <c r="N183">
        <f t="shared" si="23"/>
        <v>132</v>
      </c>
    </row>
    <row r="184" spans="2:14" x14ac:dyDescent="0.2">
      <c r="B184">
        <f t="shared" si="25"/>
        <v>133</v>
      </c>
      <c r="C184" t="str">
        <f>IF(B183&lt;Utenti!$B$25, Quellstärke/(Volumen*Verlustrate)*(1-EXP(-Verlustrate*B184)),"")</f>
        <v/>
      </c>
      <c r="D184">
        <f>IF(B184&gt;Utenti!$B$25, Quellstärke/(Volumen*Verlustrate)*(1-EXP(-Verlustrate*Utenti!$B$25))  * EXP(-Verlustrate*(B184-Utenti!$B$25)), "")</f>
        <v>22.303274469247896</v>
      </c>
      <c r="E184">
        <f t="shared" si="24"/>
        <v>22.303274469247896</v>
      </c>
      <c r="F184">
        <f t="shared" si="26"/>
        <v>851.17101556905334</v>
      </c>
      <c r="G184">
        <f t="shared" si="27"/>
        <v>1702.3420311381067</v>
      </c>
      <c r="H184">
        <f t="shared" si="28"/>
        <v>5107.0260934143225</v>
      </c>
      <c r="I184">
        <f t="shared" ref="I184:I247" si="32">B184</f>
        <v>133</v>
      </c>
      <c r="J184">
        <f>IF(B183&lt;Utenti!$B$25, C184+C$32/(INTERZONALFLOW)*(1-EXP(-INTERZONALFLOW/NFVOL*B184)),D184)</f>
        <v>22.303274469247896</v>
      </c>
      <c r="K184">
        <f t="shared" si="29"/>
        <v>1041.4938371857829</v>
      </c>
      <c r="L184">
        <f t="shared" si="30"/>
        <v>2082.9876743715658</v>
      </c>
      <c r="M184">
        <f t="shared" si="31"/>
        <v>6248.9630231146984</v>
      </c>
      <c r="N184">
        <f t="shared" si="23"/>
        <v>133</v>
      </c>
    </row>
    <row r="185" spans="2:14" x14ac:dyDescent="0.2">
      <c r="B185">
        <f t="shared" si="25"/>
        <v>134</v>
      </c>
      <c r="C185" t="str">
        <f>IF(B184&lt;Utenti!$B$25, Quellstärke/(Volumen*Verlustrate)*(1-EXP(-Verlustrate*B185)),"")</f>
        <v/>
      </c>
      <c r="D185">
        <f>IF(B185&gt;Utenti!$B$25, Quellstärke/(Volumen*Verlustrate)*(1-EXP(-Verlustrate*Utenti!$B$25))  * EXP(-Verlustrate*(B185-Utenti!$B$25)), "")</f>
        <v>20.993886470013194</v>
      </c>
      <c r="E185">
        <f t="shared" si="24"/>
        <v>20.993886470013194</v>
      </c>
      <c r="F185">
        <f t="shared" si="26"/>
        <v>851.3284697175784</v>
      </c>
      <c r="G185">
        <f t="shared" si="27"/>
        <v>1702.6569394351568</v>
      </c>
      <c r="H185">
        <f t="shared" si="28"/>
        <v>5107.9708183054727</v>
      </c>
      <c r="I185">
        <f t="shared" si="32"/>
        <v>134</v>
      </c>
      <c r="J185">
        <f>IF(B184&lt;Utenti!$B$25, C185+C$32/(INTERZONALFLOW)*(1-EXP(-INTERZONALFLOW/NFVOL*B185)),D185)</f>
        <v>20.993886470013194</v>
      </c>
      <c r="K185">
        <f t="shared" si="29"/>
        <v>1041.6512913343081</v>
      </c>
      <c r="L185">
        <f t="shared" si="30"/>
        <v>2083.3025826686162</v>
      </c>
      <c r="M185">
        <f t="shared" si="31"/>
        <v>6249.9077480058486</v>
      </c>
      <c r="N185">
        <f t="shared" si="23"/>
        <v>134</v>
      </c>
    </row>
    <row r="186" spans="2:14" x14ac:dyDescent="0.2">
      <c r="B186">
        <f t="shared" si="25"/>
        <v>135</v>
      </c>
      <c r="C186" t="str">
        <f>IF(B185&lt;Utenti!$B$25, Quellstärke/(Volumen*Verlustrate)*(1-EXP(-Verlustrate*B186)),"")</f>
        <v/>
      </c>
      <c r="D186">
        <f>IF(B186&gt;Utenti!$B$25, Quellstärke/(Volumen*Verlustrate)*(1-EXP(-Verlustrate*Utenti!$B$25))  * EXP(-Verlustrate*(B186-Utenti!$B$25)), "")</f>
        <v>19.761370453630331</v>
      </c>
      <c r="E186">
        <f t="shared" si="24"/>
        <v>19.761370453630331</v>
      </c>
      <c r="F186">
        <f t="shared" si="26"/>
        <v>851.47667999598059</v>
      </c>
      <c r="G186">
        <f t="shared" si="27"/>
        <v>1702.9533599919612</v>
      </c>
      <c r="H186">
        <f t="shared" si="28"/>
        <v>5108.860079975886</v>
      </c>
      <c r="I186">
        <f t="shared" si="32"/>
        <v>135</v>
      </c>
      <c r="J186">
        <f>IF(B185&lt;Utenti!$B$25, C186+C$32/(INTERZONALFLOW)*(1-EXP(-INTERZONALFLOW/NFVOL*B186)),D186)</f>
        <v>19.761370453630331</v>
      </c>
      <c r="K186">
        <f t="shared" si="29"/>
        <v>1041.7995016127104</v>
      </c>
      <c r="L186">
        <f t="shared" si="30"/>
        <v>2083.5990032254208</v>
      </c>
      <c r="M186">
        <f t="shared" si="31"/>
        <v>6250.797009676262</v>
      </c>
      <c r="N186">
        <f t="shared" ref="N186:N249" si="33">B186</f>
        <v>135</v>
      </c>
    </row>
    <row r="187" spans="2:14" x14ac:dyDescent="0.2">
      <c r="B187">
        <f t="shared" si="25"/>
        <v>136</v>
      </c>
      <c r="C187" t="str">
        <f>IF(B186&lt;Utenti!$B$25, Quellstärke/(Volumen*Verlustrate)*(1-EXP(-Verlustrate*B187)),"")</f>
        <v/>
      </c>
      <c r="D187">
        <f>IF(B187&gt;Utenti!$B$25, Quellstärke/(Volumen*Verlustrate)*(1-EXP(-Verlustrate*Utenti!$B$25))  * EXP(-Verlustrate*(B187-Utenti!$B$25)), "")</f>
        <v>18.601213394356723</v>
      </c>
      <c r="E187">
        <f t="shared" si="24"/>
        <v>18.601213394356723</v>
      </c>
      <c r="F187">
        <f t="shared" si="26"/>
        <v>851.61618909643823</v>
      </c>
      <c r="G187">
        <f t="shared" si="27"/>
        <v>1703.2323781928765</v>
      </c>
      <c r="H187">
        <f t="shared" si="28"/>
        <v>5109.6971345786324</v>
      </c>
      <c r="I187">
        <f t="shared" si="32"/>
        <v>136</v>
      </c>
      <c r="J187">
        <f>IF(B186&lt;Utenti!$B$25, C187+C$32/(INTERZONALFLOW)*(1-EXP(-INTERZONALFLOW/NFVOL*B187)),D187)</f>
        <v>18.601213394356723</v>
      </c>
      <c r="K187">
        <f t="shared" si="29"/>
        <v>1041.939010713168</v>
      </c>
      <c r="L187">
        <f t="shared" si="30"/>
        <v>2083.8780214263361</v>
      </c>
      <c r="M187">
        <f t="shared" si="31"/>
        <v>6251.6340642790083</v>
      </c>
      <c r="N187">
        <f t="shared" si="33"/>
        <v>136</v>
      </c>
    </row>
    <row r="188" spans="2:14" x14ac:dyDescent="0.2">
      <c r="B188">
        <f t="shared" si="25"/>
        <v>137</v>
      </c>
      <c r="C188" t="str">
        <f>IF(B187&lt;Utenti!$B$25, Quellstärke/(Volumen*Verlustrate)*(1-EXP(-Verlustrate*B188)),"")</f>
        <v/>
      </c>
      <c r="D188">
        <f>IF(B188&gt;Utenti!$B$25, Quellstärke/(Volumen*Verlustrate)*(1-EXP(-Verlustrate*Utenti!$B$25))  * EXP(-Verlustrate*(B188-Utenti!$B$25)), "")</f>
        <v>17.50916721865471</v>
      </c>
      <c r="E188">
        <f t="shared" si="24"/>
        <v>17.50916721865471</v>
      </c>
      <c r="F188">
        <f t="shared" si="26"/>
        <v>851.74750785057813</v>
      </c>
      <c r="G188">
        <f t="shared" si="27"/>
        <v>1703.4950157011563</v>
      </c>
      <c r="H188">
        <f t="shared" si="28"/>
        <v>5110.4850471034715</v>
      </c>
      <c r="I188">
        <f t="shared" si="32"/>
        <v>137</v>
      </c>
      <c r="J188">
        <f>IF(B187&lt;Utenti!$B$25, C188+C$32/(INTERZONALFLOW)*(1-EXP(-INTERZONALFLOW/NFVOL*B188)),D188)</f>
        <v>17.50916721865471</v>
      </c>
      <c r="K188">
        <f t="shared" si="29"/>
        <v>1042.0703294673081</v>
      </c>
      <c r="L188">
        <f t="shared" si="30"/>
        <v>2084.1406589346161</v>
      </c>
      <c r="M188">
        <f t="shared" si="31"/>
        <v>6252.4219768038474</v>
      </c>
      <c r="N188">
        <f t="shared" si="33"/>
        <v>137</v>
      </c>
    </row>
    <row r="189" spans="2:14" x14ac:dyDescent="0.2">
      <c r="B189">
        <f t="shared" si="25"/>
        <v>138</v>
      </c>
      <c r="C189" t="str">
        <f>IF(B188&lt;Utenti!$B$25, Quellstärke/(Volumen*Verlustrate)*(1-EXP(-Verlustrate*B189)),"")</f>
        <v/>
      </c>
      <c r="D189">
        <f>IF(B189&gt;Utenti!$B$25, Quellstärke/(Volumen*Verlustrate)*(1-EXP(-Verlustrate*Utenti!$B$25))  * EXP(-Verlustrate*(B189-Utenti!$B$25)), "")</f>
        <v>16.481233250290053</v>
      </c>
      <c r="E189">
        <f t="shared" si="24"/>
        <v>16.481233250290053</v>
      </c>
      <c r="F189">
        <f t="shared" si="26"/>
        <v>851.87111709995531</v>
      </c>
      <c r="G189">
        <f t="shared" si="27"/>
        <v>1703.7422341999106</v>
      </c>
      <c r="H189">
        <f t="shared" si="28"/>
        <v>5111.2267025997344</v>
      </c>
      <c r="I189">
        <f t="shared" si="32"/>
        <v>138</v>
      </c>
      <c r="J189">
        <f>IF(B188&lt;Utenti!$B$25, C189+C$32/(INTERZONALFLOW)*(1-EXP(-INTERZONALFLOW/NFVOL*B189)),D189)</f>
        <v>16.481233250290053</v>
      </c>
      <c r="K189">
        <f t="shared" si="29"/>
        <v>1042.1939387166851</v>
      </c>
      <c r="L189">
        <f t="shared" si="30"/>
        <v>2084.3878774333702</v>
      </c>
      <c r="M189">
        <f t="shared" si="31"/>
        <v>6253.1636323001103</v>
      </c>
      <c r="N189">
        <f t="shared" si="33"/>
        <v>138</v>
      </c>
    </row>
    <row r="190" spans="2:14" x14ac:dyDescent="0.2">
      <c r="B190">
        <f t="shared" si="25"/>
        <v>139</v>
      </c>
      <c r="C190" t="str">
        <f>IF(B189&lt;Utenti!$B$25, Quellstärke/(Volumen*Verlustrate)*(1-EXP(-Verlustrate*B190)),"")</f>
        <v/>
      </c>
      <c r="D190">
        <f>IF(B190&gt;Utenti!$B$25, Quellstärke/(Volumen*Verlustrate)*(1-EXP(-Verlustrate*Utenti!$B$25))  * EXP(-Verlustrate*(B190-Utenti!$B$25)), "")</f>
        <v>15.513647568632711</v>
      </c>
      <c r="E190">
        <f t="shared" si="24"/>
        <v>15.513647568632711</v>
      </c>
      <c r="F190">
        <f t="shared" si="26"/>
        <v>851.98746945672008</v>
      </c>
      <c r="G190">
        <f t="shared" si="27"/>
        <v>1703.9749389134402</v>
      </c>
      <c r="H190">
        <f t="shared" si="28"/>
        <v>5111.924816740323</v>
      </c>
      <c r="I190">
        <f t="shared" si="32"/>
        <v>139</v>
      </c>
      <c r="J190">
        <f>IF(B189&lt;Utenti!$B$25, C190+C$32/(INTERZONALFLOW)*(1-EXP(-INTERZONALFLOW/NFVOL*B190)),D190)</f>
        <v>15.513647568632711</v>
      </c>
      <c r="K190">
        <f t="shared" si="29"/>
        <v>1042.3102910734499</v>
      </c>
      <c r="L190">
        <f t="shared" si="30"/>
        <v>2084.6205821468998</v>
      </c>
      <c r="M190">
        <f t="shared" si="31"/>
        <v>6253.8617464406989</v>
      </c>
      <c r="N190">
        <f t="shared" si="33"/>
        <v>139</v>
      </c>
    </row>
    <row r="191" spans="2:14" x14ac:dyDescent="0.2">
      <c r="B191">
        <f t="shared" si="25"/>
        <v>140</v>
      </c>
      <c r="C191" t="str">
        <f>IF(B190&lt;Utenti!$B$25, Quellstärke/(Volumen*Verlustrate)*(1-EXP(-Verlustrate*B191)),"")</f>
        <v/>
      </c>
      <c r="D191">
        <f>IF(B191&gt;Utenti!$B$25, Quellstärke/(Volumen*Verlustrate)*(1-EXP(-Verlustrate*Utenti!$B$25))  * EXP(-Verlustrate*(B191-Utenti!$B$25)), "")</f>
        <v>14.602867226547398</v>
      </c>
      <c r="E191">
        <f t="shared" si="24"/>
        <v>14.602867226547398</v>
      </c>
      <c r="F191">
        <f t="shared" si="26"/>
        <v>852.09699096091913</v>
      </c>
      <c r="G191">
        <f t="shared" si="27"/>
        <v>1704.1939819218383</v>
      </c>
      <c r="H191">
        <f t="shared" si="28"/>
        <v>5112.581945765518</v>
      </c>
      <c r="I191">
        <f t="shared" si="32"/>
        <v>140</v>
      </c>
      <c r="J191">
        <f>IF(B190&lt;Utenti!$B$25, C191+C$32/(INTERZONALFLOW)*(1-EXP(-INTERZONALFLOW/NFVOL*B191)),D191)</f>
        <v>14.602867226547398</v>
      </c>
      <c r="K191">
        <f t="shared" si="29"/>
        <v>1042.4198125776491</v>
      </c>
      <c r="L191">
        <f t="shared" si="30"/>
        <v>2084.8396251552981</v>
      </c>
      <c r="M191">
        <f t="shared" si="31"/>
        <v>6254.5188754658939</v>
      </c>
      <c r="N191">
        <f t="shared" si="33"/>
        <v>140</v>
      </c>
    </row>
    <row r="192" spans="2:14" x14ac:dyDescent="0.2">
      <c r="B192">
        <f t="shared" si="25"/>
        <v>141</v>
      </c>
      <c r="C192" t="str">
        <f>IF(B191&lt;Utenti!$B$25, Quellstärke/(Volumen*Verlustrate)*(1-EXP(-Verlustrate*B192)),"")</f>
        <v/>
      </c>
      <c r="D192">
        <f>IF(B192&gt;Utenti!$B$25, Quellstärke/(Volumen*Verlustrate)*(1-EXP(-Verlustrate*Utenti!$B$25))  * EXP(-Verlustrate*(B192-Utenti!$B$25)), "")</f>
        <v>13.745557277408629</v>
      </c>
      <c r="E192">
        <f t="shared" si="24"/>
        <v>13.745557277408629</v>
      </c>
      <c r="F192">
        <f t="shared" si="26"/>
        <v>852.20008264049966</v>
      </c>
      <c r="G192">
        <f t="shared" si="27"/>
        <v>1704.4001652809993</v>
      </c>
      <c r="H192">
        <f t="shared" si="28"/>
        <v>5113.2004958430016</v>
      </c>
      <c r="I192">
        <f t="shared" si="32"/>
        <v>141</v>
      </c>
      <c r="J192">
        <f>IF(B191&lt;Utenti!$B$25, C192+C$32/(INTERZONALFLOW)*(1-EXP(-INTERZONALFLOW/NFVOL*B192)),D192)</f>
        <v>13.745557277408629</v>
      </c>
      <c r="K192">
        <f t="shared" si="29"/>
        <v>1042.5229042572296</v>
      </c>
      <c r="L192">
        <f t="shared" si="30"/>
        <v>2085.0458085144592</v>
      </c>
      <c r="M192">
        <f t="shared" si="31"/>
        <v>6255.1374255433775</v>
      </c>
      <c r="N192">
        <f t="shared" si="33"/>
        <v>141</v>
      </c>
    </row>
    <row r="193" spans="2:14" x14ac:dyDescent="0.2">
      <c r="B193">
        <f t="shared" si="25"/>
        <v>142</v>
      </c>
      <c r="C193" t="str">
        <f>IF(B192&lt;Utenti!$B$25, Quellstärke/(Volumen*Verlustrate)*(1-EXP(-Verlustrate*B193)),"")</f>
        <v/>
      </c>
      <c r="D193">
        <f>IF(B193&gt;Utenti!$B$25, Quellstärke/(Volumen*Verlustrate)*(1-EXP(-Verlustrate*Utenti!$B$25))  * EXP(-Verlustrate*(B193-Utenti!$B$25)), "")</f>
        <v>12.938578563738206</v>
      </c>
      <c r="E193">
        <f t="shared" si="24"/>
        <v>12.938578563738206</v>
      </c>
      <c r="F193">
        <f t="shared" si="26"/>
        <v>852.29712197972765</v>
      </c>
      <c r="G193">
        <f t="shared" si="27"/>
        <v>1704.5942439594553</v>
      </c>
      <c r="H193">
        <f t="shared" si="28"/>
        <v>5113.7827318783702</v>
      </c>
      <c r="I193">
        <f t="shared" si="32"/>
        <v>142</v>
      </c>
      <c r="J193">
        <f>IF(B192&lt;Utenti!$B$25, C193+C$32/(INTERZONALFLOW)*(1-EXP(-INTERZONALFLOW/NFVOL*B193)),D193)</f>
        <v>12.938578563738206</v>
      </c>
      <c r="K193">
        <f t="shared" si="29"/>
        <v>1042.6199435964577</v>
      </c>
      <c r="L193">
        <f t="shared" si="30"/>
        <v>2085.2398871929154</v>
      </c>
      <c r="M193">
        <f t="shared" si="31"/>
        <v>6255.7196615787461</v>
      </c>
      <c r="N193">
        <f t="shared" si="33"/>
        <v>142</v>
      </c>
    </row>
    <row r="194" spans="2:14" x14ac:dyDescent="0.2">
      <c r="B194">
        <f t="shared" si="25"/>
        <v>143</v>
      </c>
      <c r="C194" t="str">
        <f>IF(B193&lt;Utenti!$B$25, Quellstärke/(Volumen*Verlustrate)*(1-EXP(-Verlustrate*B194)),"")</f>
        <v/>
      </c>
      <c r="D194">
        <f>IF(B194&gt;Utenti!$B$25, Quellstärke/(Volumen*Verlustrate)*(1-EXP(-Verlustrate*Utenti!$B$25))  * EXP(-Verlustrate*(B194-Utenti!$B$25)), "")</f>
        <v>12.178976222751301</v>
      </c>
      <c r="E194">
        <f t="shared" si="24"/>
        <v>12.178976222751301</v>
      </c>
      <c r="F194">
        <f t="shared" si="26"/>
        <v>852.38846430139824</v>
      </c>
      <c r="G194">
        <f t="shared" si="27"/>
        <v>1704.7769286027965</v>
      </c>
      <c r="H194">
        <f t="shared" si="28"/>
        <v>5114.3307858083945</v>
      </c>
      <c r="I194">
        <f t="shared" si="32"/>
        <v>143</v>
      </c>
      <c r="J194">
        <f>IF(B193&lt;Utenti!$B$25, C194+C$32/(INTERZONALFLOW)*(1-EXP(-INTERZONALFLOW/NFVOL*B194)),D194)</f>
        <v>12.178976222751301</v>
      </c>
      <c r="K194">
        <f t="shared" si="29"/>
        <v>1042.7112859181284</v>
      </c>
      <c r="L194">
        <f t="shared" si="30"/>
        <v>2085.4225718362568</v>
      </c>
      <c r="M194">
        <f t="shared" si="31"/>
        <v>6256.2677155087704</v>
      </c>
      <c r="N194">
        <f t="shared" si="33"/>
        <v>143</v>
      </c>
    </row>
    <row r="195" spans="2:14" x14ac:dyDescent="0.2">
      <c r="B195">
        <f t="shared" si="25"/>
        <v>144</v>
      </c>
      <c r="C195" t="str">
        <f>IF(B194&lt;Utenti!$B$25, Quellstärke/(Volumen*Verlustrate)*(1-EXP(-Verlustrate*B195)),"")</f>
        <v/>
      </c>
      <c r="D195">
        <f>IF(B195&gt;Utenti!$B$25, Quellstärke/(Volumen*Verlustrate)*(1-EXP(-Verlustrate*Utenti!$B$25))  * EXP(-Verlustrate*(B195-Utenti!$B$25)), "")</f>
        <v>11.463968866722782</v>
      </c>
      <c r="E195">
        <f t="shared" si="24"/>
        <v>11.463968866722782</v>
      </c>
      <c r="F195">
        <f t="shared" si="26"/>
        <v>852.47444406789862</v>
      </c>
      <c r="G195">
        <f t="shared" si="27"/>
        <v>1704.9488881357972</v>
      </c>
      <c r="H195">
        <f t="shared" si="28"/>
        <v>5114.8466644073969</v>
      </c>
      <c r="I195">
        <f t="shared" si="32"/>
        <v>144</v>
      </c>
      <c r="J195">
        <f>IF(B194&lt;Utenti!$B$25, C195+C$32/(INTERZONALFLOW)*(1-EXP(-INTERZONALFLOW/NFVOL*B195)),D195)</f>
        <v>11.463968866722782</v>
      </c>
      <c r="K195">
        <f t="shared" si="29"/>
        <v>1042.7972656846289</v>
      </c>
      <c r="L195">
        <f t="shared" si="30"/>
        <v>2085.5945313692578</v>
      </c>
      <c r="M195">
        <f t="shared" si="31"/>
        <v>6256.7835941077728</v>
      </c>
      <c r="N195">
        <f t="shared" si="33"/>
        <v>144</v>
      </c>
    </row>
    <row r="196" spans="2:14" x14ac:dyDescent="0.2">
      <c r="B196">
        <f t="shared" si="25"/>
        <v>145</v>
      </c>
      <c r="C196" t="str">
        <f>IF(B195&lt;Utenti!$B$25, Quellstärke/(Volumen*Verlustrate)*(1-EXP(-Verlustrate*B196)),"")</f>
        <v/>
      </c>
      <c r="D196">
        <f>IF(B196&gt;Utenti!$B$25, Quellstärke/(Volumen*Verlustrate)*(1-EXP(-Verlustrate*Utenti!$B$25))  * EXP(-Verlustrate*(B196-Utenti!$B$25)), "")</f>
        <v>10.790938398556129</v>
      </c>
      <c r="E196">
        <f t="shared" si="24"/>
        <v>10.790938398556129</v>
      </c>
      <c r="F196">
        <f t="shared" si="26"/>
        <v>852.55537610588783</v>
      </c>
      <c r="G196">
        <f t="shared" si="27"/>
        <v>1705.1107522117757</v>
      </c>
      <c r="H196">
        <f t="shared" si="28"/>
        <v>5115.3322566353318</v>
      </c>
      <c r="I196">
        <f t="shared" si="32"/>
        <v>145</v>
      </c>
      <c r="J196">
        <f>IF(B195&lt;Utenti!$B$25, C196+C$32/(INTERZONALFLOW)*(1-EXP(-INTERZONALFLOW/NFVOL*B196)),D196)</f>
        <v>10.790938398556129</v>
      </c>
      <c r="K196">
        <f t="shared" si="29"/>
        <v>1042.8781977226181</v>
      </c>
      <c r="L196">
        <f t="shared" si="30"/>
        <v>2085.7563954452362</v>
      </c>
      <c r="M196">
        <f t="shared" si="31"/>
        <v>6257.2691863357077</v>
      </c>
      <c r="N196">
        <f t="shared" si="33"/>
        <v>145</v>
      </c>
    </row>
    <row r="197" spans="2:14" x14ac:dyDescent="0.2">
      <c r="B197">
        <f t="shared" si="25"/>
        <v>146</v>
      </c>
      <c r="C197" t="str">
        <f>IF(B196&lt;Utenti!$B$25, Quellstärke/(Volumen*Verlustrate)*(1-EXP(-Verlustrate*B197)),"")</f>
        <v/>
      </c>
      <c r="D197">
        <f>IF(B197&gt;Utenti!$B$25, Quellstärke/(Volumen*Verlustrate)*(1-EXP(-Verlustrate*Utenti!$B$25))  * EXP(-Verlustrate*(B197-Utenti!$B$25)), "")</f>
        <v>10.157420425263357</v>
      </c>
      <c r="E197">
        <f t="shared" si="24"/>
        <v>10.157420425263357</v>
      </c>
      <c r="F197">
        <f t="shared" si="26"/>
        <v>852.63155675907728</v>
      </c>
      <c r="G197">
        <f t="shared" si="27"/>
        <v>1705.2631135181546</v>
      </c>
      <c r="H197">
        <f t="shared" si="28"/>
        <v>5115.7893405544683</v>
      </c>
      <c r="I197">
        <f t="shared" si="32"/>
        <v>146</v>
      </c>
      <c r="J197">
        <f>IF(B196&lt;Utenti!$B$25, C197+C$32/(INTERZONALFLOW)*(1-EXP(-INTERZONALFLOW/NFVOL*B197)),D197)</f>
        <v>10.157420425263357</v>
      </c>
      <c r="K197">
        <f t="shared" si="29"/>
        <v>1042.9543783758077</v>
      </c>
      <c r="L197">
        <f t="shared" si="30"/>
        <v>2085.9087567516153</v>
      </c>
      <c r="M197">
        <f t="shared" si="31"/>
        <v>6257.7262702548442</v>
      </c>
      <c r="N197">
        <f t="shared" si="33"/>
        <v>146</v>
      </c>
    </row>
    <row r="198" spans="2:14" x14ac:dyDescent="0.2">
      <c r="B198">
        <f t="shared" si="25"/>
        <v>147</v>
      </c>
      <c r="C198" t="str">
        <f>IF(B197&lt;Utenti!$B$25, Quellstärke/(Volumen*Verlustrate)*(1-EXP(-Verlustrate*B198)),"")</f>
        <v/>
      </c>
      <c r="D198">
        <f>IF(B198&gt;Utenti!$B$25, Quellstärke/(Volumen*Verlustrate)*(1-EXP(-Verlustrate*Utenti!$B$25))  * EXP(-Verlustrate*(B198-Utenti!$B$25)), "")</f>
        <v>9.5610952342534201</v>
      </c>
      <c r="E198">
        <f t="shared" ref="E198:E261" si="34">IF(ISNUMBER(C198),C198)+IF((ISNUMBER(D198)),D198)</f>
        <v>9.5610952342534201</v>
      </c>
      <c r="F198">
        <f t="shared" si="26"/>
        <v>852.70326497333417</v>
      </c>
      <c r="G198">
        <f t="shared" si="27"/>
        <v>1705.4065299466683</v>
      </c>
      <c r="H198">
        <f t="shared" si="28"/>
        <v>5116.2195898400096</v>
      </c>
      <c r="I198">
        <f t="shared" si="32"/>
        <v>147</v>
      </c>
      <c r="J198">
        <f>IF(B197&lt;Utenti!$B$25, C198+C$32/(INTERZONALFLOW)*(1-EXP(-INTERZONALFLOW/NFVOL*B198)),D198)</f>
        <v>9.5610952342534201</v>
      </c>
      <c r="K198">
        <f t="shared" si="29"/>
        <v>1043.0260865900646</v>
      </c>
      <c r="L198">
        <f t="shared" si="30"/>
        <v>2086.0521731801291</v>
      </c>
      <c r="M198">
        <f t="shared" si="31"/>
        <v>6258.1565195403855</v>
      </c>
      <c r="N198">
        <f t="shared" si="33"/>
        <v>147</v>
      </c>
    </row>
    <row r="199" spans="2:14" x14ac:dyDescent="0.2">
      <c r="B199">
        <f t="shared" si="25"/>
        <v>148</v>
      </c>
      <c r="C199" t="str">
        <f>IF(B198&lt;Utenti!$B$25, Quellstärke/(Volumen*Verlustrate)*(1-EXP(-Verlustrate*B199)),"")</f>
        <v/>
      </c>
      <c r="D199">
        <f>IF(B199&gt;Utenti!$B$25, Quellstärke/(Volumen*Verlustrate)*(1-EXP(-Verlustrate*Utenti!$B$25))  * EXP(-Verlustrate*(B199-Utenti!$B$25)), "")</f>
        <v>8.9997792993877503</v>
      </c>
      <c r="E199">
        <f t="shared" si="34"/>
        <v>8.9997792993877503</v>
      </c>
      <c r="F199">
        <f t="shared" si="26"/>
        <v>852.77076331807962</v>
      </c>
      <c r="G199">
        <f t="shared" si="27"/>
        <v>1705.5415266361592</v>
      </c>
      <c r="H199">
        <f t="shared" si="28"/>
        <v>5116.6245799084818</v>
      </c>
      <c r="I199">
        <f t="shared" si="32"/>
        <v>148</v>
      </c>
      <c r="J199">
        <f>IF(B198&lt;Utenti!$B$25, C199+C$32/(INTERZONALFLOW)*(1-EXP(-INTERZONALFLOW/NFVOL*B199)),D199)</f>
        <v>8.9997792993877503</v>
      </c>
      <c r="K199">
        <f t="shared" si="29"/>
        <v>1043.09358493481</v>
      </c>
      <c r="L199">
        <f t="shared" si="30"/>
        <v>2086.18716986962</v>
      </c>
      <c r="M199">
        <f t="shared" si="31"/>
        <v>6258.5615096088577</v>
      </c>
      <c r="N199">
        <f t="shared" si="33"/>
        <v>148</v>
      </c>
    </row>
    <row r="200" spans="2:14" x14ac:dyDescent="0.2">
      <c r="B200">
        <f t="shared" si="25"/>
        <v>149</v>
      </c>
      <c r="C200" t="str">
        <f>IF(B199&lt;Utenti!$B$25, Quellstärke/(Volumen*Verlustrate)*(1-EXP(-Verlustrate*B200)),"")</f>
        <v/>
      </c>
      <c r="D200">
        <f>IF(B200&gt;Utenti!$B$25, Quellstärke/(Volumen*Verlustrate)*(1-EXP(-Verlustrate*Utenti!$B$25))  * EXP(-Verlustrate*(B200-Utenti!$B$25)), "")</f>
        <v>8.4714172857010404</v>
      </c>
      <c r="E200">
        <f t="shared" si="34"/>
        <v>8.4714172857010404</v>
      </c>
      <c r="F200">
        <f t="shared" si="26"/>
        <v>852.83429894772235</v>
      </c>
      <c r="G200">
        <f t="shared" si="27"/>
        <v>1705.6685978954447</v>
      </c>
      <c r="H200">
        <f t="shared" si="28"/>
        <v>5117.0057936863386</v>
      </c>
      <c r="I200">
        <f t="shared" si="32"/>
        <v>149</v>
      </c>
      <c r="J200">
        <f>IF(B199&lt;Utenti!$B$25, C200+C$32/(INTERZONALFLOW)*(1-EXP(-INTERZONALFLOW/NFVOL*B200)),D200)</f>
        <v>8.4714172857010404</v>
      </c>
      <c r="K200">
        <f t="shared" si="29"/>
        <v>1043.1571205644527</v>
      </c>
      <c r="L200">
        <f t="shared" si="30"/>
        <v>2086.3142411289055</v>
      </c>
      <c r="M200">
        <f t="shared" si="31"/>
        <v>6258.9427233867145</v>
      </c>
      <c r="N200">
        <f t="shared" si="33"/>
        <v>149</v>
      </c>
    </row>
    <row r="201" spans="2:14" x14ac:dyDescent="0.2">
      <c r="B201">
        <f t="shared" si="25"/>
        <v>150</v>
      </c>
      <c r="C201" t="str">
        <f>IF(B200&lt;Utenti!$B$25, Quellstärke/(Volumen*Verlustrate)*(1-EXP(-Verlustrate*B201)),"")</f>
        <v/>
      </c>
      <c r="D201">
        <f>IF(B201&gt;Utenti!$B$25, Quellstärke/(Volumen*Verlustrate)*(1-EXP(-Verlustrate*Utenti!$B$25))  * EXP(-Verlustrate*(B201-Utenti!$B$25)), "")</f>
        <v>7.974074523511538</v>
      </c>
      <c r="E201">
        <f t="shared" si="34"/>
        <v>7.974074523511538</v>
      </c>
      <c r="F201">
        <f t="shared" si="26"/>
        <v>852.89410450664866</v>
      </c>
      <c r="G201">
        <f t="shared" si="27"/>
        <v>1705.7882090132973</v>
      </c>
      <c r="H201">
        <f t="shared" si="28"/>
        <v>5117.3646270398967</v>
      </c>
      <c r="I201">
        <f t="shared" si="32"/>
        <v>150</v>
      </c>
      <c r="J201">
        <f>IF(B200&lt;Utenti!$B$25, C201+C$32/(INTERZONALFLOW)*(1-EXP(-INTERZONALFLOW/NFVOL*B201)),D201)</f>
        <v>7.974074523511538</v>
      </c>
      <c r="K201">
        <f t="shared" si="29"/>
        <v>1043.2169261233792</v>
      </c>
      <c r="L201">
        <f t="shared" si="30"/>
        <v>2086.4338522467583</v>
      </c>
      <c r="M201">
        <f t="shared" si="31"/>
        <v>6259.3015567402726</v>
      </c>
      <c r="N201">
        <f t="shared" si="33"/>
        <v>150</v>
      </c>
    </row>
    <row r="202" spans="2:14" x14ac:dyDescent="0.2">
      <c r="B202">
        <f t="shared" si="25"/>
        <v>151</v>
      </c>
      <c r="C202" t="str">
        <f>IF(B201&lt;Utenti!$B$25, Quellstärke/(Volumen*Verlustrate)*(1-EXP(-Verlustrate*B202)),"")</f>
        <v/>
      </c>
      <c r="D202">
        <f>IF(B202&gt;Utenti!$B$25, Quellstärke/(Volumen*Verlustrate)*(1-EXP(-Verlustrate*Utenti!$B$25))  * EXP(-Verlustrate*(B202-Utenti!$B$25)), "")</f>
        <v>7.505929924363743</v>
      </c>
      <c r="E202">
        <f t="shared" si="34"/>
        <v>7.505929924363743</v>
      </c>
      <c r="F202">
        <f t="shared" si="26"/>
        <v>852.95039898108143</v>
      </c>
      <c r="G202">
        <f t="shared" si="27"/>
        <v>1705.9007979621629</v>
      </c>
      <c r="H202">
        <f t="shared" si="28"/>
        <v>5117.7023938864932</v>
      </c>
      <c r="I202">
        <f t="shared" si="32"/>
        <v>151</v>
      </c>
      <c r="J202">
        <f>IF(B201&lt;Utenti!$B$25, C202+C$32/(INTERZONALFLOW)*(1-EXP(-INTERZONALFLOW/NFVOL*B202)),D202)</f>
        <v>7.505929924363743</v>
      </c>
      <c r="K202">
        <f t="shared" si="29"/>
        <v>1043.2732205978118</v>
      </c>
      <c r="L202">
        <f t="shared" si="30"/>
        <v>2086.5464411956236</v>
      </c>
      <c r="M202">
        <f t="shared" si="31"/>
        <v>6259.6393235868691</v>
      </c>
      <c r="N202">
        <f t="shared" si="33"/>
        <v>151</v>
      </c>
    </row>
    <row r="203" spans="2:14" x14ac:dyDescent="0.2">
      <c r="B203">
        <f t="shared" si="25"/>
        <v>152</v>
      </c>
      <c r="C203" t="str">
        <f>IF(B202&lt;Utenti!$B$25, Quellstärke/(Volumen*Verlustrate)*(1-EXP(-Verlustrate*B203)),"")</f>
        <v/>
      </c>
      <c r="D203">
        <f>IF(B203&gt;Utenti!$B$25, Quellstärke/(Volumen*Verlustrate)*(1-EXP(-Verlustrate*Utenti!$B$25))  * EXP(-Verlustrate*(B203-Utenti!$B$25)), "")</f>
        <v>7.0652693128643067</v>
      </c>
      <c r="E203">
        <f t="shared" si="34"/>
        <v>7.0652693128643067</v>
      </c>
      <c r="F203">
        <f t="shared" si="26"/>
        <v>853.00338850092794</v>
      </c>
      <c r="G203">
        <f t="shared" si="27"/>
        <v>1706.0067770018559</v>
      </c>
      <c r="H203">
        <f t="shared" si="28"/>
        <v>5118.0203310055722</v>
      </c>
      <c r="I203">
        <f t="shared" si="32"/>
        <v>152</v>
      </c>
      <c r="J203">
        <f>IF(B202&lt;Utenti!$B$25, C203+C$32/(INTERZONALFLOW)*(1-EXP(-INTERZONALFLOW/NFVOL*B203)),D203)</f>
        <v>7.0652693128643067</v>
      </c>
      <c r="K203">
        <f t="shared" si="29"/>
        <v>1043.3262101176583</v>
      </c>
      <c r="L203">
        <f t="shared" si="30"/>
        <v>2086.6524202353166</v>
      </c>
      <c r="M203">
        <f t="shared" si="31"/>
        <v>6259.9572607059481</v>
      </c>
      <c r="N203">
        <f t="shared" si="33"/>
        <v>152</v>
      </c>
    </row>
    <row r="204" spans="2:14" x14ac:dyDescent="0.2">
      <c r="B204">
        <f t="shared" si="25"/>
        <v>153</v>
      </c>
      <c r="C204" t="str">
        <f>IF(B203&lt;Utenti!$B$25, Quellstärke/(Volumen*Verlustrate)*(1-EXP(-Verlustrate*B204)),"")</f>
        <v/>
      </c>
      <c r="D204">
        <f>IF(B204&gt;Utenti!$B$25, Quellstärke/(Volumen*Verlustrate)*(1-EXP(-Verlustrate*Utenti!$B$25))  * EXP(-Verlustrate*(B204-Utenti!$B$25)), "")</f>
        <v>6.6504791499946618</v>
      </c>
      <c r="E204">
        <f t="shared" si="34"/>
        <v>6.6504791499946618</v>
      </c>
      <c r="F204">
        <f t="shared" si="26"/>
        <v>853.05326709455289</v>
      </c>
      <c r="G204">
        <f t="shared" si="27"/>
        <v>1706.1065341891058</v>
      </c>
      <c r="H204">
        <f t="shared" si="28"/>
        <v>5118.3196025673224</v>
      </c>
      <c r="I204">
        <f t="shared" si="32"/>
        <v>153</v>
      </c>
      <c r="J204">
        <f>IF(B203&lt;Utenti!$B$25, C204+C$32/(INTERZONALFLOW)*(1-EXP(-INTERZONALFLOW/NFVOL*B204)),D204)</f>
        <v>6.6504791499946618</v>
      </c>
      <c r="K204">
        <f t="shared" si="29"/>
        <v>1043.3760887112833</v>
      </c>
      <c r="L204">
        <f t="shared" si="30"/>
        <v>2086.7521774225665</v>
      </c>
      <c r="M204">
        <f t="shared" si="31"/>
        <v>6260.2565322676983</v>
      </c>
      <c r="N204">
        <f t="shared" si="33"/>
        <v>153</v>
      </c>
    </row>
    <row r="205" spans="2:14" x14ac:dyDescent="0.2">
      <c r="B205">
        <f t="shared" si="25"/>
        <v>154</v>
      </c>
      <c r="C205" t="str">
        <f>IF(B204&lt;Utenti!$B$25, Quellstärke/(Volumen*Verlustrate)*(1-EXP(-Verlustrate*B205)),"")</f>
        <v/>
      </c>
      <c r="D205">
        <f>IF(B205&gt;Utenti!$B$25, Quellstärke/(Volumen*Verlustrate)*(1-EXP(-Verlustrate*Utenti!$B$25))  * EXP(-Verlustrate*(B205-Utenti!$B$25)), "")</f>
        <v>6.2600406249175302</v>
      </c>
      <c r="E205">
        <f t="shared" si="34"/>
        <v>6.2600406249175302</v>
      </c>
      <c r="F205">
        <f t="shared" si="26"/>
        <v>853.1002173992398</v>
      </c>
      <c r="G205">
        <f t="shared" si="27"/>
        <v>1706.2004347984796</v>
      </c>
      <c r="H205">
        <f t="shared" si="28"/>
        <v>5118.6013043954435</v>
      </c>
      <c r="I205">
        <f t="shared" si="32"/>
        <v>154</v>
      </c>
      <c r="J205">
        <f>IF(B204&lt;Utenti!$B$25, C205+C$32/(INTERZONALFLOW)*(1-EXP(-INTERZONALFLOW/NFVOL*B205)),D205)</f>
        <v>6.2600406249175302</v>
      </c>
      <c r="K205">
        <f t="shared" si="29"/>
        <v>1043.4230390159701</v>
      </c>
      <c r="L205">
        <f t="shared" si="30"/>
        <v>2086.8460780319401</v>
      </c>
      <c r="M205">
        <f t="shared" si="31"/>
        <v>6260.5382340958195</v>
      </c>
      <c r="N205">
        <f t="shared" si="33"/>
        <v>154</v>
      </c>
    </row>
    <row r="206" spans="2:14" x14ac:dyDescent="0.2">
      <c r="B206">
        <f t="shared" si="25"/>
        <v>155</v>
      </c>
      <c r="C206" t="str">
        <f>IF(B205&lt;Utenti!$B$25, Quellstärke/(Volumen*Verlustrate)*(1-EXP(-Verlustrate*B206)),"")</f>
        <v/>
      </c>
      <c r="D206">
        <f>IF(B206&gt;Utenti!$B$25, Quellstärke/(Volumen*Verlustrate)*(1-EXP(-Verlustrate*Utenti!$B$25))  * EXP(-Verlustrate*(B206-Utenti!$B$25)), "")</f>
        <v>5.8925240936435852</v>
      </c>
      <c r="E206">
        <f t="shared" si="34"/>
        <v>5.8925240936435852</v>
      </c>
      <c r="F206">
        <f t="shared" si="26"/>
        <v>853.14441132994216</v>
      </c>
      <c r="G206">
        <f t="shared" si="27"/>
        <v>1706.2888226598843</v>
      </c>
      <c r="H206">
        <f t="shared" si="28"/>
        <v>5118.8664679796575</v>
      </c>
      <c r="I206">
        <f t="shared" si="32"/>
        <v>155</v>
      </c>
      <c r="J206">
        <f>IF(B205&lt;Utenti!$B$25, C206+C$32/(INTERZONALFLOW)*(1-EXP(-INTERZONALFLOW/NFVOL*B206)),D206)</f>
        <v>5.8925240936435852</v>
      </c>
      <c r="K206">
        <f t="shared" si="29"/>
        <v>1043.4672329466723</v>
      </c>
      <c r="L206">
        <f t="shared" si="30"/>
        <v>2086.9344658933446</v>
      </c>
      <c r="M206">
        <f t="shared" si="31"/>
        <v>6260.8033976800334</v>
      </c>
      <c r="N206">
        <f t="shared" si="33"/>
        <v>155</v>
      </c>
    </row>
    <row r="207" spans="2:14" x14ac:dyDescent="0.2">
      <c r="B207">
        <f t="shared" si="25"/>
        <v>156</v>
      </c>
      <c r="C207" t="str">
        <f>IF(B206&lt;Utenti!$B$25, Quellstärke/(Volumen*Verlustrate)*(1-EXP(-Verlustrate*B207)),"")</f>
        <v/>
      </c>
      <c r="D207">
        <f>IF(B207&gt;Utenti!$B$25, Quellstärke/(Volumen*Verlustrate)*(1-EXP(-Verlustrate*Utenti!$B$25))  * EXP(-Verlustrate*(B207-Utenti!$B$25)), "")</f>
        <v>5.5465838441947151</v>
      </c>
      <c r="E207">
        <f t="shared" si="34"/>
        <v>5.5465838441947151</v>
      </c>
      <c r="F207">
        <f t="shared" si="26"/>
        <v>853.18601070877367</v>
      </c>
      <c r="G207">
        <f t="shared" si="27"/>
        <v>1706.3720214175473</v>
      </c>
      <c r="H207">
        <f t="shared" si="28"/>
        <v>5119.1160642526465</v>
      </c>
      <c r="I207">
        <f t="shared" si="32"/>
        <v>156</v>
      </c>
      <c r="J207">
        <f>IF(B206&lt;Utenti!$B$25, C207+C$32/(INTERZONALFLOW)*(1-EXP(-INTERZONALFLOW/NFVOL*B207)),D207)</f>
        <v>5.5465838441947151</v>
      </c>
      <c r="K207">
        <f t="shared" si="29"/>
        <v>1043.5088323255038</v>
      </c>
      <c r="L207">
        <f t="shared" si="30"/>
        <v>2087.0176646510076</v>
      </c>
      <c r="M207">
        <f t="shared" si="31"/>
        <v>6261.0529939530225</v>
      </c>
      <c r="N207">
        <f t="shared" si="33"/>
        <v>156</v>
      </c>
    </row>
    <row r="208" spans="2:14" x14ac:dyDescent="0.2">
      <c r="B208">
        <f t="shared" si="25"/>
        <v>157</v>
      </c>
      <c r="C208" t="str">
        <f>IF(B207&lt;Utenti!$B$25, Quellstärke/(Volumen*Verlustrate)*(1-EXP(-Verlustrate*B208)),"")</f>
        <v/>
      </c>
      <c r="D208">
        <f>IF(B208&gt;Utenti!$B$25, Quellstärke/(Volumen*Verlustrate)*(1-EXP(-Verlustrate*Utenti!$B$25))  * EXP(-Verlustrate*(B208-Utenti!$B$25)), "")</f>
        <v>5.2209531690957922</v>
      </c>
      <c r="E208">
        <f t="shared" si="34"/>
        <v>5.2209531690957922</v>
      </c>
      <c r="F208">
        <f t="shared" si="26"/>
        <v>853.22516785754192</v>
      </c>
      <c r="G208">
        <f t="shared" si="27"/>
        <v>1706.4503357150838</v>
      </c>
      <c r="H208">
        <f t="shared" si="28"/>
        <v>5119.3510071452556</v>
      </c>
      <c r="I208">
        <f t="shared" si="32"/>
        <v>157</v>
      </c>
      <c r="J208">
        <f>IF(B207&lt;Utenti!$B$25, C208+C$32/(INTERZONALFLOW)*(1-EXP(-INTERZONALFLOW/NFVOL*B208)),D208)</f>
        <v>5.2209531690957922</v>
      </c>
      <c r="K208">
        <f t="shared" si="29"/>
        <v>1043.5479894742721</v>
      </c>
      <c r="L208">
        <f t="shared" si="30"/>
        <v>2087.0959789485441</v>
      </c>
      <c r="M208">
        <f t="shared" si="31"/>
        <v>6261.2879368456315</v>
      </c>
      <c r="N208">
        <f t="shared" si="33"/>
        <v>157</v>
      </c>
    </row>
    <row r="209" spans="2:14" x14ac:dyDescent="0.2">
      <c r="B209">
        <f t="shared" si="25"/>
        <v>158</v>
      </c>
      <c r="C209" t="str">
        <f>IF(B208&lt;Utenti!$B$25, Quellstärke/(Volumen*Verlustrate)*(1-EXP(-Verlustrate*B209)),"")</f>
        <v/>
      </c>
      <c r="D209">
        <f>IF(B209&gt;Utenti!$B$25, Quellstärke/(Volumen*Verlustrate)*(1-EXP(-Verlustrate*Utenti!$B$25))  * EXP(-Verlustrate*(B209-Utenti!$B$25)), "")</f>
        <v>4.9144397271522635</v>
      </c>
      <c r="E209">
        <f t="shared" si="34"/>
        <v>4.9144397271522635</v>
      </c>
      <c r="F209">
        <f t="shared" si="26"/>
        <v>853.26202615549551</v>
      </c>
      <c r="G209">
        <f t="shared" si="27"/>
        <v>1706.524052310991</v>
      </c>
      <c r="H209">
        <f t="shared" si="28"/>
        <v>5119.5721569329771</v>
      </c>
      <c r="I209">
        <f t="shared" si="32"/>
        <v>158</v>
      </c>
      <c r="J209">
        <f>IF(B208&lt;Utenti!$B$25, C209+C$32/(INTERZONALFLOW)*(1-EXP(-INTERZONALFLOW/NFVOL*B209)),D209)</f>
        <v>4.9144397271522635</v>
      </c>
      <c r="K209">
        <f t="shared" si="29"/>
        <v>1043.5848477722257</v>
      </c>
      <c r="L209">
        <f t="shared" si="30"/>
        <v>2087.1696955444513</v>
      </c>
      <c r="M209">
        <f t="shared" si="31"/>
        <v>6261.509086633353</v>
      </c>
      <c r="N209">
        <f t="shared" si="33"/>
        <v>158</v>
      </c>
    </row>
    <row r="210" spans="2:14" x14ac:dyDescent="0.2">
      <c r="B210">
        <f t="shared" si="25"/>
        <v>159</v>
      </c>
      <c r="C210" t="str">
        <f>IF(B209&lt;Utenti!$B$25, Quellstärke/(Volumen*Verlustrate)*(1-EXP(-Verlustrate*B210)),"")</f>
        <v/>
      </c>
      <c r="D210">
        <f>IF(B210&gt;Utenti!$B$25, Quellstärke/(Volumen*Verlustrate)*(1-EXP(-Verlustrate*Utenti!$B$25))  * EXP(-Verlustrate*(B210-Utenti!$B$25)), "")</f>
        <v>4.6259211775299649</v>
      </c>
      <c r="E210">
        <f t="shared" si="34"/>
        <v>4.6259211775299649</v>
      </c>
      <c r="F210">
        <f t="shared" si="26"/>
        <v>853.29672056432696</v>
      </c>
      <c r="G210">
        <f t="shared" si="27"/>
        <v>1706.5934411286539</v>
      </c>
      <c r="H210">
        <f t="shared" si="28"/>
        <v>5119.7803233859659</v>
      </c>
      <c r="I210">
        <f t="shared" si="32"/>
        <v>159</v>
      </c>
      <c r="J210">
        <f>IF(B209&lt;Utenti!$B$25, C210+C$32/(INTERZONALFLOW)*(1-EXP(-INTERZONALFLOW/NFVOL*B210)),D210)</f>
        <v>4.6259211775299649</v>
      </c>
      <c r="K210">
        <f t="shared" si="29"/>
        <v>1043.6195421810571</v>
      </c>
      <c r="L210">
        <f t="shared" si="30"/>
        <v>2087.2390843621142</v>
      </c>
      <c r="M210">
        <f t="shared" si="31"/>
        <v>6261.7172530863418</v>
      </c>
      <c r="N210">
        <f t="shared" si="33"/>
        <v>159</v>
      </c>
    </row>
    <row r="211" spans="2:14" x14ac:dyDescent="0.2">
      <c r="B211">
        <f t="shared" si="25"/>
        <v>160</v>
      </c>
      <c r="C211" t="str">
        <f>IF(B210&lt;Utenti!$B$25, Quellstärke/(Volumen*Verlustrate)*(1-EXP(-Verlustrate*B211)),"")</f>
        <v/>
      </c>
      <c r="D211">
        <f>IF(B211&gt;Utenti!$B$25, Quellstärke/(Volumen*Verlustrate)*(1-EXP(-Verlustrate*Utenti!$B$25))  * EXP(-Verlustrate*(B211-Utenti!$B$25)), "")</f>
        <v>4.3543410701508867</v>
      </c>
      <c r="E211">
        <f t="shared" si="34"/>
        <v>4.3543410701508867</v>
      </c>
      <c r="F211">
        <f t="shared" si="26"/>
        <v>853.32937812235309</v>
      </c>
      <c r="G211">
        <f t="shared" si="27"/>
        <v>1706.6587562447062</v>
      </c>
      <c r="H211">
        <f t="shared" si="28"/>
        <v>5119.9762687341226</v>
      </c>
      <c r="I211">
        <f t="shared" si="32"/>
        <v>160</v>
      </c>
      <c r="J211">
        <f>IF(B210&lt;Utenti!$B$25, C211+C$32/(INTERZONALFLOW)*(1-EXP(-INTERZONALFLOW/NFVOL*B211)),D211)</f>
        <v>4.3543410701508867</v>
      </c>
      <c r="K211">
        <f t="shared" si="29"/>
        <v>1043.6521997390832</v>
      </c>
      <c r="L211">
        <f t="shared" si="30"/>
        <v>2087.3043994781665</v>
      </c>
      <c r="M211">
        <f t="shared" si="31"/>
        <v>6261.9131984344986</v>
      </c>
      <c r="N211">
        <f t="shared" si="33"/>
        <v>160</v>
      </c>
    </row>
    <row r="212" spans="2:14" x14ac:dyDescent="0.2">
      <c r="B212">
        <f t="shared" si="25"/>
        <v>161</v>
      </c>
      <c r="C212" t="str">
        <f>IF(B211&lt;Utenti!$B$25, Quellstärke/(Volumen*Verlustrate)*(1-EXP(-Verlustrate*B212)),"")</f>
        <v/>
      </c>
      <c r="D212">
        <f>IF(B212&gt;Utenti!$B$25, Quellstärke/(Volumen*Verlustrate)*(1-EXP(-Verlustrate*Utenti!$B$25))  * EXP(-Verlustrate*(B212-Utenti!$B$25)), "")</f>
        <v>4.0987049773569026</v>
      </c>
      <c r="E212">
        <f t="shared" si="34"/>
        <v>4.0987049773569026</v>
      </c>
      <c r="F212">
        <f t="shared" si="26"/>
        <v>853.36011840968331</v>
      </c>
      <c r="G212">
        <f t="shared" si="27"/>
        <v>1706.7202368193666</v>
      </c>
      <c r="H212">
        <f t="shared" si="28"/>
        <v>5120.1607104581035</v>
      </c>
      <c r="I212">
        <f t="shared" si="32"/>
        <v>161</v>
      </c>
      <c r="J212">
        <f>IF(B211&lt;Utenti!$B$25, C212+C$32/(INTERZONALFLOW)*(1-EXP(-INTERZONALFLOW/NFVOL*B212)),D212)</f>
        <v>4.0987049773569026</v>
      </c>
      <c r="K212">
        <f t="shared" si="29"/>
        <v>1043.6829400264135</v>
      </c>
      <c r="L212">
        <f t="shared" si="30"/>
        <v>2087.3658800528269</v>
      </c>
      <c r="M212">
        <f t="shared" si="31"/>
        <v>6262.0976401584794</v>
      </c>
      <c r="N212">
        <f t="shared" si="33"/>
        <v>161</v>
      </c>
    </row>
    <row r="213" spans="2:14" x14ac:dyDescent="0.2">
      <c r="B213">
        <f t="shared" si="25"/>
        <v>162</v>
      </c>
      <c r="C213" t="str">
        <f>IF(B212&lt;Utenti!$B$25, Quellstärke/(Volumen*Verlustrate)*(1-EXP(-Verlustrate*B213)),"")</f>
        <v/>
      </c>
      <c r="D213">
        <f>IF(B213&gt;Utenti!$B$25, Quellstärke/(Volumen*Verlustrate)*(1-EXP(-Verlustrate*Utenti!$B$25))  * EXP(-Verlustrate*(B213-Utenti!$B$25)), "")</f>
        <v>3.858076852677069</v>
      </c>
      <c r="E213">
        <f t="shared" si="34"/>
        <v>3.858076852677069</v>
      </c>
      <c r="F213">
        <f t="shared" si="26"/>
        <v>853.38905398607835</v>
      </c>
      <c r="G213">
        <f t="shared" si="27"/>
        <v>1706.7781079721567</v>
      </c>
      <c r="H213">
        <f t="shared" si="28"/>
        <v>5120.3343239164742</v>
      </c>
      <c r="I213">
        <f t="shared" si="32"/>
        <v>162</v>
      </c>
      <c r="J213">
        <f>IF(B212&lt;Utenti!$B$25, C213+C$32/(INTERZONALFLOW)*(1-EXP(-INTERZONALFLOW/NFVOL*B213)),D213)</f>
        <v>3.858076852677069</v>
      </c>
      <c r="K213">
        <f t="shared" si="29"/>
        <v>1043.7118756028085</v>
      </c>
      <c r="L213">
        <f t="shared" si="30"/>
        <v>2087.423751205617</v>
      </c>
      <c r="M213">
        <f t="shared" si="31"/>
        <v>6262.2712536168501</v>
      </c>
      <c r="N213">
        <f t="shared" si="33"/>
        <v>162</v>
      </c>
    </row>
    <row r="214" spans="2:14" x14ac:dyDescent="0.2">
      <c r="B214">
        <f t="shared" si="25"/>
        <v>163</v>
      </c>
      <c r="C214" t="str">
        <f>IF(B213&lt;Utenti!$B$25, Quellstärke/(Volumen*Verlustrate)*(1-EXP(-Verlustrate*B214)),"")</f>
        <v/>
      </c>
      <c r="D214">
        <f>IF(B214&gt;Utenti!$B$25, Quellstärke/(Volumen*Verlustrate)*(1-EXP(-Verlustrate*Utenti!$B$25))  * EXP(-Verlustrate*(B214-Utenti!$B$25)), "")</f>
        <v>3.6315756033656306</v>
      </c>
      <c r="E214">
        <f t="shared" si="34"/>
        <v>3.6315756033656306</v>
      </c>
      <c r="F214">
        <f t="shared" si="26"/>
        <v>853.41629080310361</v>
      </c>
      <c r="G214">
        <f t="shared" si="27"/>
        <v>1706.8325816062072</v>
      </c>
      <c r="H214">
        <f t="shared" si="28"/>
        <v>5120.4977448186255</v>
      </c>
      <c r="I214">
        <f t="shared" si="32"/>
        <v>163</v>
      </c>
      <c r="J214">
        <f>IF(B213&lt;Utenti!$B$25, C214+C$32/(INTERZONALFLOW)*(1-EXP(-INTERZONALFLOW/NFVOL*B214)),D214)</f>
        <v>3.6315756033656306</v>
      </c>
      <c r="K214">
        <f t="shared" si="29"/>
        <v>1043.7391124198336</v>
      </c>
      <c r="L214">
        <f t="shared" si="30"/>
        <v>2087.4782248396673</v>
      </c>
      <c r="M214">
        <f t="shared" si="31"/>
        <v>6262.4346745190014</v>
      </c>
      <c r="N214">
        <f t="shared" si="33"/>
        <v>163</v>
      </c>
    </row>
    <row r="215" spans="2:14" x14ac:dyDescent="0.2">
      <c r="B215">
        <f t="shared" si="25"/>
        <v>164</v>
      </c>
      <c r="C215" t="str">
        <f>IF(B214&lt;Utenti!$B$25, Quellstärke/(Volumen*Verlustrate)*(1-EXP(-Verlustrate*B215)),"")</f>
        <v/>
      </c>
      <c r="D215">
        <f>IF(B215&gt;Utenti!$B$25, Quellstärke/(Volumen*Verlustrate)*(1-EXP(-Verlustrate*Utenti!$B$25))  * EXP(-Verlustrate*(B215-Utenti!$B$25)), "")</f>
        <v>3.4183718641605676</v>
      </c>
      <c r="E215">
        <f t="shared" si="34"/>
        <v>3.4183718641605676</v>
      </c>
      <c r="F215">
        <f t="shared" si="26"/>
        <v>853.44192859208476</v>
      </c>
      <c r="G215">
        <f t="shared" si="27"/>
        <v>1706.8838571841695</v>
      </c>
      <c r="H215">
        <f t="shared" si="28"/>
        <v>5120.6515715525129</v>
      </c>
      <c r="I215">
        <f t="shared" si="32"/>
        <v>164</v>
      </c>
      <c r="J215">
        <f>IF(B214&lt;Utenti!$B$25, C215+C$32/(INTERZONALFLOW)*(1-EXP(-INTERZONALFLOW/NFVOL*B215)),D215)</f>
        <v>3.4183718641605676</v>
      </c>
      <c r="K215">
        <f t="shared" si="29"/>
        <v>1043.7647502088148</v>
      </c>
      <c r="L215">
        <f t="shared" si="30"/>
        <v>2087.5295004176296</v>
      </c>
      <c r="M215">
        <f t="shared" si="31"/>
        <v>6262.5885012528888</v>
      </c>
      <c r="N215">
        <f t="shared" si="33"/>
        <v>164</v>
      </c>
    </row>
    <row r="216" spans="2:14" x14ac:dyDescent="0.2">
      <c r="B216">
        <f t="shared" si="25"/>
        <v>165</v>
      </c>
      <c r="C216" t="str">
        <f>IF(B215&lt;Utenti!$B$25, Quellstärke/(Volumen*Verlustrate)*(1-EXP(-Verlustrate*B216)),"")</f>
        <v/>
      </c>
      <c r="D216">
        <f>IF(B216&gt;Utenti!$B$25, Quellstärke/(Volumen*Verlustrate)*(1-EXP(-Verlustrate*Utenti!$B$25))  * EXP(-Verlustrate*(B216-Utenti!$B$25)), "")</f>
        <v>3.2176849604494131</v>
      </c>
      <c r="E216">
        <f t="shared" si="34"/>
        <v>3.2176849604494131</v>
      </c>
      <c r="F216">
        <f t="shared" si="26"/>
        <v>853.46606122928813</v>
      </c>
      <c r="G216">
        <f t="shared" si="27"/>
        <v>1706.9321224585763</v>
      </c>
      <c r="H216">
        <f t="shared" si="28"/>
        <v>5120.7963673757331</v>
      </c>
      <c r="I216">
        <f t="shared" si="32"/>
        <v>165</v>
      </c>
      <c r="J216">
        <f>IF(B215&lt;Utenti!$B$25, C216+C$32/(INTERZONALFLOW)*(1-EXP(-INTERZONALFLOW/NFVOL*B216)),D216)</f>
        <v>3.2176849604494131</v>
      </c>
      <c r="K216">
        <f t="shared" si="29"/>
        <v>1043.7888828460182</v>
      </c>
      <c r="L216">
        <f t="shared" si="30"/>
        <v>2087.5777656920363</v>
      </c>
      <c r="M216">
        <f t="shared" si="31"/>
        <v>6262.733297076109</v>
      </c>
      <c r="N216">
        <f t="shared" si="33"/>
        <v>165</v>
      </c>
    </row>
    <row r="217" spans="2:14" x14ac:dyDescent="0.2">
      <c r="B217">
        <f t="shared" si="25"/>
        <v>166</v>
      </c>
      <c r="C217" t="str">
        <f>IF(B216&lt;Utenti!$B$25, Quellstärke/(Volumen*Verlustrate)*(1-EXP(-Verlustrate*B217)),"")</f>
        <v/>
      </c>
      <c r="D217">
        <f>IF(B217&gt;Utenti!$B$25, Quellstärke/(Volumen*Verlustrate)*(1-EXP(-Verlustrate*Utenti!$B$25))  * EXP(-Verlustrate*(B217-Utenti!$B$25)), "")</f>
        <v>3.0287800497225299</v>
      </c>
      <c r="E217">
        <f t="shared" si="34"/>
        <v>3.0287800497225299</v>
      </c>
      <c r="F217">
        <f t="shared" si="26"/>
        <v>853.48877707966108</v>
      </c>
      <c r="G217">
        <f t="shared" si="27"/>
        <v>1706.9775541593222</v>
      </c>
      <c r="H217">
        <f t="shared" si="28"/>
        <v>5120.9326624779706</v>
      </c>
      <c r="I217">
        <f t="shared" si="32"/>
        <v>166</v>
      </c>
      <c r="J217">
        <f>IF(B216&lt;Utenti!$B$25, C217+C$32/(INTERZONALFLOW)*(1-EXP(-INTERZONALFLOW/NFVOL*B217)),D217)</f>
        <v>3.0287800497225299</v>
      </c>
      <c r="K217">
        <f t="shared" si="29"/>
        <v>1043.811598696391</v>
      </c>
      <c r="L217">
        <f t="shared" si="30"/>
        <v>2087.623197392782</v>
      </c>
      <c r="M217">
        <f t="shared" si="31"/>
        <v>6262.8695921783465</v>
      </c>
      <c r="N217">
        <f t="shared" si="33"/>
        <v>166</v>
      </c>
    </row>
    <row r="218" spans="2:14" x14ac:dyDescent="0.2">
      <c r="B218">
        <f t="shared" si="25"/>
        <v>167</v>
      </c>
      <c r="C218" t="str">
        <f>IF(B217&lt;Utenti!$B$25, Quellstärke/(Volumen*Verlustrate)*(1-EXP(-Verlustrate*B218)),"")</f>
        <v/>
      </c>
      <c r="D218">
        <f>IF(B218&gt;Utenti!$B$25, Quellstärke/(Volumen*Verlustrate)*(1-EXP(-Verlustrate*Utenti!$B$25))  * EXP(-Verlustrate*(B218-Utenti!$B$25)), "")</f>
        <v>2.850965430846887</v>
      </c>
      <c r="E218">
        <f t="shared" si="34"/>
        <v>2.850965430846887</v>
      </c>
      <c r="F218">
        <f t="shared" si="26"/>
        <v>853.5101593203924</v>
      </c>
      <c r="G218">
        <f t="shared" si="27"/>
        <v>1707.0203186407848</v>
      </c>
      <c r="H218">
        <f t="shared" si="28"/>
        <v>5121.0609559223585</v>
      </c>
      <c r="I218">
        <f t="shared" si="32"/>
        <v>167</v>
      </c>
      <c r="J218">
        <f>IF(B217&lt;Utenti!$B$25, C218+C$32/(INTERZONALFLOW)*(1-EXP(-INTERZONALFLOW/NFVOL*B218)),D218)</f>
        <v>2.850965430846887</v>
      </c>
      <c r="K218">
        <f t="shared" si="29"/>
        <v>1043.8329809371223</v>
      </c>
      <c r="L218">
        <f t="shared" si="30"/>
        <v>2087.6659618742447</v>
      </c>
      <c r="M218">
        <f t="shared" si="31"/>
        <v>6262.9978856227344</v>
      </c>
      <c r="N218">
        <f t="shared" si="33"/>
        <v>167</v>
      </c>
    </row>
    <row r="219" spans="2:14" x14ac:dyDescent="0.2">
      <c r="B219">
        <f t="shared" si="25"/>
        <v>168</v>
      </c>
      <c r="C219" t="str">
        <f>IF(B218&lt;Utenti!$B$25, Quellstärke/(Volumen*Verlustrate)*(1-EXP(-Verlustrate*B219)),"")</f>
        <v/>
      </c>
      <c r="D219">
        <f>IF(B219&gt;Utenti!$B$25, Quellstärke/(Volumen*Verlustrate)*(1-EXP(-Verlustrate*Utenti!$B$25))  * EXP(-Verlustrate*(B219-Utenti!$B$25)), "")</f>
        <v>2.6835900113078819</v>
      </c>
      <c r="E219">
        <f t="shared" si="34"/>
        <v>2.6835900113078819</v>
      </c>
      <c r="F219">
        <f t="shared" si="26"/>
        <v>853.53028624547721</v>
      </c>
      <c r="G219">
        <f t="shared" si="27"/>
        <v>1707.0605724909544</v>
      </c>
      <c r="H219">
        <f t="shared" si="28"/>
        <v>5121.1817174728676</v>
      </c>
      <c r="I219">
        <f t="shared" si="32"/>
        <v>168</v>
      </c>
      <c r="J219">
        <f>IF(B218&lt;Utenti!$B$25, C219+C$32/(INTERZONALFLOW)*(1-EXP(-INTERZONALFLOW/NFVOL*B219)),D219)</f>
        <v>2.6835900113078819</v>
      </c>
      <c r="K219">
        <f t="shared" si="29"/>
        <v>1043.853107862207</v>
      </c>
      <c r="L219">
        <f t="shared" si="30"/>
        <v>2087.7062157244141</v>
      </c>
      <c r="M219">
        <f t="shared" si="31"/>
        <v>6263.1186471732435</v>
      </c>
      <c r="N219">
        <f t="shared" si="33"/>
        <v>168</v>
      </c>
    </row>
    <row r="220" spans="2:14" x14ac:dyDescent="0.2">
      <c r="B220">
        <f t="shared" si="25"/>
        <v>169</v>
      </c>
      <c r="C220" t="str">
        <f>IF(B219&lt;Utenti!$B$25, Quellstärke/(Volumen*Verlustrate)*(1-EXP(-Verlustrate*B220)),"")</f>
        <v/>
      </c>
      <c r="D220">
        <f>IF(B220&gt;Utenti!$B$25, Quellstärke/(Volumen*Verlustrate)*(1-EXP(-Verlustrate*Utenti!$B$25))  * EXP(-Verlustrate*(B220-Utenti!$B$25)), "")</f>
        <v>2.5260409231451719</v>
      </c>
      <c r="E220">
        <f t="shared" si="34"/>
        <v>2.5260409231451719</v>
      </c>
      <c r="F220">
        <f t="shared" si="26"/>
        <v>853.54923155240078</v>
      </c>
      <c r="G220">
        <f t="shared" si="27"/>
        <v>1707.0984631048016</v>
      </c>
      <c r="H220">
        <f t="shared" si="28"/>
        <v>5121.2953893144095</v>
      </c>
      <c r="I220">
        <f t="shared" si="32"/>
        <v>169</v>
      </c>
      <c r="J220">
        <f>IF(B219&lt;Utenti!$B$25, C220+C$32/(INTERZONALFLOW)*(1-EXP(-INTERZONALFLOW/NFVOL*B220)),D220)</f>
        <v>2.5260409231451719</v>
      </c>
      <c r="K220">
        <f t="shared" si="29"/>
        <v>1043.8720531691306</v>
      </c>
      <c r="L220">
        <f t="shared" si="30"/>
        <v>2087.7441063382612</v>
      </c>
      <c r="M220">
        <f t="shared" si="31"/>
        <v>6263.2323190147854</v>
      </c>
      <c r="N220">
        <f t="shared" si="33"/>
        <v>169</v>
      </c>
    </row>
    <row r="221" spans="2:14" x14ac:dyDescent="0.2">
      <c r="B221">
        <f t="shared" si="25"/>
        <v>170</v>
      </c>
      <c r="C221" t="str">
        <f>IF(B220&lt;Utenti!$B$25, Quellstärke/(Volumen*Verlustrate)*(1-EXP(-Verlustrate*B221)),"")</f>
        <v/>
      </c>
      <c r="D221">
        <f>IF(B221&gt;Utenti!$B$25, Quellstärke/(Volumen*Verlustrate)*(1-EXP(-Verlustrate*Utenti!$B$25))  * EXP(-Verlustrate*(B221-Utenti!$B$25)), "")</f>
        <v>2.3777412788529149</v>
      </c>
      <c r="E221">
        <f t="shared" si="34"/>
        <v>2.3777412788529149</v>
      </c>
      <c r="F221">
        <f t="shared" si="26"/>
        <v>853.56706461199224</v>
      </c>
      <c r="G221">
        <f t="shared" si="27"/>
        <v>1707.1341292239845</v>
      </c>
      <c r="H221">
        <f t="shared" si="28"/>
        <v>5121.4023876719575</v>
      </c>
      <c r="I221">
        <f t="shared" si="32"/>
        <v>170</v>
      </c>
      <c r="J221">
        <f>IF(B220&lt;Utenti!$B$25, C221+C$32/(INTERZONALFLOW)*(1-EXP(-INTERZONALFLOW/NFVOL*B221)),D221)</f>
        <v>2.3777412788529149</v>
      </c>
      <c r="K221">
        <f t="shared" si="29"/>
        <v>1043.8898862287219</v>
      </c>
      <c r="L221">
        <f t="shared" si="30"/>
        <v>2087.7797724574439</v>
      </c>
      <c r="M221">
        <f t="shared" si="31"/>
        <v>6263.3393173723334</v>
      </c>
      <c r="N221">
        <f t="shared" si="33"/>
        <v>170</v>
      </c>
    </row>
    <row r="222" spans="2:14" x14ac:dyDescent="0.2">
      <c r="B222">
        <f t="shared" si="25"/>
        <v>171</v>
      </c>
      <c r="C222" t="str">
        <f>IF(B221&lt;Utenti!$B$25, Quellstärke/(Volumen*Verlustrate)*(1-EXP(-Verlustrate*B222)),"")</f>
        <v/>
      </c>
      <c r="D222">
        <f>IF(B222&gt;Utenti!$B$25, Quellstärke/(Volumen*Verlustrate)*(1-EXP(-Verlustrate*Utenti!$B$25))  * EXP(-Verlustrate*(B222-Utenti!$B$25)), "")</f>
        <v>2.2381480590273792</v>
      </c>
      <c r="E222">
        <f t="shared" si="34"/>
        <v>2.2381480590273792</v>
      </c>
      <c r="F222">
        <f t="shared" si="26"/>
        <v>853.58385072243493</v>
      </c>
      <c r="G222">
        <f t="shared" si="27"/>
        <v>1707.1677014448699</v>
      </c>
      <c r="H222">
        <f t="shared" si="28"/>
        <v>5121.5031043346135</v>
      </c>
      <c r="I222">
        <f t="shared" si="32"/>
        <v>171</v>
      </c>
      <c r="J222">
        <f>IF(B221&lt;Utenti!$B$25, C222+C$32/(INTERZONALFLOW)*(1-EXP(-INTERZONALFLOW/NFVOL*B222)),D222)</f>
        <v>2.2381480590273792</v>
      </c>
      <c r="K222">
        <f t="shared" si="29"/>
        <v>1043.9066723391647</v>
      </c>
      <c r="L222">
        <f t="shared" si="30"/>
        <v>2087.8133446783295</v>
      </c>
      <c r="M222">
        <f t="shared" si="31"/>
        <v>6263.4400340349894</v>
      </c>
      <c r="N222">
        <f t="shared" si="33"/>
        <v>171</v>
      </c>
    </row>
    <row r="223" spans="2:14" x14ac:dyDescent="0.2">
      <c r="B223">
        <f t="shared" si="25"/>
        <v>172</v>
      </c>
      <c r="C223" t="str">
        <f>IF(B222&lt;Utenti!$B$25, Quellstärke/(Volumen*Verlustrate)*(1-EXP(-Verlustrate*B223)),"")</f>
        <v/>
      </c>
      <c r="D223">
        <f>IF(B223&gt;Utenti!$B$25, Quellstärke/(Volumen*Verlustrate)*(1-EXP(-Verlustrate*Utenti!$B$25))  * EXP(-Verlustrate*(B223-Utenti!$B$25)), "")</f>
        <v>2.1067501240272226</v>
      </c>
      <c r="E223">
        <f t="shared" si="34"/>
        <v>2.1067501240272226</v>
      </c>
      <c r="F223">
        <f t="shared" si="26"/>
        <v>853.59965134836511</v>
      </c>
      <c r="G223">
        <f t="shared" si="27"/>
        <v>1707.1993026967302</v>
      </c>
      <c r="H223">
        <f t="shared" si="28"/>
        <v>5121.5979080901943</v>
      </c>
      <c r="I223">
        <f t="shared" si="32"/>
        <v>172</v>
      </c>
      <c r="J223">
        <f>IF(B222&lt;Utenti!$B$25, C223+C$32/(INTERZONALFLOW)*(1-EXP(-INTERZONALFLOW/NFVOL*B223)),D223)</f>
        <v>2.1067501240272226</v>
      </c>
      <c r="K223">
        <f t="shared" si="29"/>
        <v>1043.922472965095</v>
      </c>
      <c r="L223">
        <f t="shared" si="30"/>
        <v>2087.8449459301901</v>
      </c>
      <c r="M223">
        <f t="shared" si="31"/>
        <v>6263.5348377905702</v>
      </c>
      <c r="N223">
        <f t="shared" si="33"/>
        <v>172</v>
      </c>
    </row>
    <row r="224" spans="2:14" x14ac:dyDescent="0.2">
      <c r="B224">
        <f t="shared" si="25"/>
        <v>173</v>
      </c>
      <c r="C224" t="str">
        <f>IF(B223&lt;Utenti!$B$25, Quellstärke/(Volumen*Verlustrate)*(1-EXP(-Verlustrate*B224)),"")</f>
        <v/>
      </c>
      <c r="D224">
        <f>IF(B224&gt;Utenti!$B$25, Quellstärke/(Volumen*Verlustrate)*(1-EXP(-Verlustrate*Utenti!$B$25))  * EXP(-Verlustrate*(B224-Utenti!$B$25)), "")</f>
        <v>1.9830663423658792</v>
      </c>
      <c r="E224">
        <f t="shared" si="34"/>
        <v>1.9830663423658792</v>
      </c>
      <c r="F224">
        <f t="shared" si="26"/>
        <v>853.61452434593286</v>
      </c>
      <c r="G224">
        <f t="shared" si="27"/>
        <v>1707.2290486918657</v>
      </c>
      <c r="H224">
        <f t="shared" si="28"/>
        <v>5121.687146075601</v>
      </c>
      <c r="I224">
        <f t="shared" si="32"/>
        <v>173</v>
      </c>
      <c r="J224">
        <f>IF(B223&lt;Utenti!$B$25, C224+C$32/(INTERZONALFLOW)*(1-EXP(-INTERZONALFLOW/NFVOL*B224)),D224)</f>
        <v>1.9830663423658792</v>
      </c>
      <c r="K224">
        <f t="shared" si="29"/>
        <v>1043.9373459626627</v>
      </c>
      <c r="L224">
        <f t="shared" si="30"/>
        <v>2087.8746919253254</v>
      </c>
      <c r="M224">
        <f t="shared" si="31"/>
        <v>6263.624075775977</v>
      </c>
      <c r="N224">
        <f t="shared" si="33"/>
        <v>173</v>
      </c>
    </row>
    <row r="225" spans="2:14" x14ac:dyDescent="0.2">
      <c r="B225">
        <f t="shared" si="25"/>
        <v>174</v>
      </c>
      <c r="C225" t="str">
        <f>IF(B224&lt;Utenti!$B$25, Quellstärke/(Volumen*Verlustrate)*(1-EXP(-Verlustrate*B225)),"")</f>
        <v/>
      </c>
      <c r="D225">
        <f>IF(B225&gt;Utenti!$B$25, Quellstärke/(Volumen*Verlustrate)*(1-EXP(-Verlustrate*Utenti!$B$25))  * EXP(-Verlustrate*(B225-Utenti!$B$25)), "")</f>
        <v>1.8666438289829044</v>
      </c>
      <c r="E225">
        <f t="shared" si="34"/>
        <v>1.8666438289829044</v>
      </c>
      <c r="F225">
        <f t="shared" si="26"/>
        <v>853.62852417465024</v>
      </c>
      <c r="G225">
        <f t="shared" si="27"/>
        <v>1707.2570483493005</v>
      </c>
      <c r="H225">
        <f t="shared" si="28"/>
        <v>5121.7711450479055</v>
      </c>
      <c r="I225">
        <f t="shared" si="32"/>
        <v>174</v>
      </c>
      <c r="J225">
        <f>IF(B224&lt;Utenti!$B$25, C225+C$32/(INTERZONALFLOW)*(1-EXP(-INTERZONALFLOW/NFVOL*B225)),D225)</f>
        <v>1.8666438289829044</v>
      </c>
      <c r="K225">
        <f t="shared" si="29"/>
        <v>1043.9513457913799</v>
      </c>
      <c r="L225">
        <f t="shared" si="30"/>
        <v>2087.9026915827599</v>
      </c>
      <c r="M225">
        <f t="shared" si="31"/>
        <v>6263.7080747482814</v>
      </c>
      <c r="N225">
        <f t="shared" si="33"/>
        <v>174</v>
      </c>
    </row>
    <row r="226" spans="2:14" x14ac:dyDescent="0.2">
      <c r="B226">
        <f t="shared" si="25"/>
        <v>175</v>
      </c>
      <c r="C226" t="str">
        <f>IF(B225&lt;Utenti!$B$25, Quellstärke/(Volumen*Verlustrate)*(1-EXP(-Verlustrate*B226)),"")</f>
        <v/>
      </c>
      <c r="D226">
        <f>IF(B226&gt;Utenti!$B$25, Quellstärke/(Volumen*Verlustrate)*(1-EXP(-Verlustrate*Utenti!$B$25))  * EXP(-Verlustrate*(B226-Utenti!$B$25)), "")</f>
        <v>1.7570562869434712</v>
      </c>
      <c r="E226">
        <f t="shared" si="34"/>
        <v>1.7570562869434712</v>
      </c>
      <c r="F226">
        <f t="shared" si="26"/>
        <v>853.64170209680231</v>
      </c>
      <c r="G226">
        <f t="shared" si="27"/>
        <v>1707.2834041936046</v>
      </c>
      <c r="H226">
        <f t="shared" si="28"/>
        <v>5121.8502125808182</v>
      </c>
      <c r="I226">
        <f t="shared" si="32"/>
        <v>175</v>
      </c>
      <c r="J226">
        <f>IF(B225&lt;Utenti!$B$25, C226+C$32/(INTERZONALFLOW)*(1-EXP(-INTERZONALFLOW/NFVOL*B226)),D226)</f>
        <v>1.7570562869434712</v>
      </c>
      <c r="K226">
        <f t="shared" si="29"/>
        <v>1043.9645237135321</v>
      </c>
      <c r="L226">
        <f t="shared" si="30"/>
        <v>2087.9290474270642</v>
      </c>
      <c r="M226">
        <f t="shared" si="31"/>
        <v>6263.7871422811941</v>
      </c>
      <c r="N226">
        <f t="shared" si="33"/>
        <v>175</v>
      </c>
    </row>
    <row r="227" spans="2:14" x14ac:dyDescent="0.2">
      <c r="B227">
        <f t="shared" si="25"/>
        <v>176</v>
      </c>
      <c r="C227" t="str">
        <f>IF(B226&lt;Utenti!$B$25, Quellstärke/(Volumen*Verlustrate)*(1-EXP(-Verlustrate*B227)),"")</f>
        <v/>
      </c>
      <c r="D227">
        <f>IF(B227&gt;Utenti!$B$25, Quellstärke/(Volumen*Verlustrate)*(1-EXP(-Verlustrate*Utenti!$B$25))  * EXP(-Verlustrate*(B227-Utenti!$B$25)), "")</f>
        <v>1.6539024464939056</v>
      </c>
      <c r="E227">
        <f t="shared" si="34"/>
        <v>1.6539024464939056</v>
      </c>
      <c r="F227">
        <f t="shared" si="26"/>
        <v>853.65410636515105</v>
      </c>
      <c r="G227">
        <f t="shared" si="27"/>
        <v>1707.3082127303021</v>
      </c>
      <c r="H227">
        <f t="shared" si="28"/>
        <v>5121.9246381909106</v>
      </c>
      <c r="I227">
        <f t="shared" si="32"/>
        <v>176</v>
      </c>
      <c r="J227">
        <f>IF(B226&lt;Utenti!$B$25, C227+C$32/(INTERZONALFLOW)*(1-EXP(-INTERZONALFLOW/NFVOL*B227)),D227)</f>
        <v>1.6539024464939056</v>
      </c>
      <c r="K227">
        <f t="shared" si="29"/>
        <v>1043.9769279818809</v>
      </c>
      <c r="L227">
        <f t="shared" si="30"/>
        <v>2087.9538559637617</v>
      </c>
      <c r="M227">
        <f t="shared" si="31"/>
        <v>6263.8615678912865</v>
      </c>
      <c r="N227">
        <f t="shared" si="33"/>
        <v>176</v>
      </c>
    </row>
    <row r="228" spans="2:14" x14ac:dyDescent="0.2">
      <c r="B228">
        <f t="shared" si="25"/>
        <v>177</v>
      </c>
      <c r="C228" t="str">
        <f>IF(B227&lt;Utenti!$B$25, Quellstärke/(Volumen*Verlustrate)*(1-EXP(-Verlustrate*B228)),"")</f>
        <v/>
      </c>
      <c r="D228">
        <f>IF(B228&gt;Utenti!$B$25, Quellstärke/(Volumen*Verlustrate)*(1-EXP(-Verlustrate*Utenti!$B$25))  * EXP(-Verlustrate*(B228-Utenti!$B$25)), "")</f>
        <v>1.5568045957576833</v>
      </c>
      <c r="E228">
        <f t="shared" si="34"/>
        <v>1.5568045957576833</v>
      </c>
      <c r="F228">
        <f t="shared" si="26"/>
        <v>853.66578239961927</v>
      </c>
      <c r="G228">
        <f t="shared" si="27"/>
        <v>1707.3315647992385</v>
      </c>
      <c r="H228">
        <f t="shared" si="28"/>
        <v>5121.9946943977193</v>
      </c>
      <c r="I228">
        <f t="shared" si="32"/>
        <v>177</v>
      </c>
      <c r="J228">
        <f>IF(B227&lt;Utenti!$B$25, C228+C$32/(INTERZONALFLOW)*(1-EXP(-INTERZONALFLOW/NFVOL*B228)),D228)</f>
        <v>1.5568045957576833</v>
      </c>
      <c r="K228">
        <f t="shared" si="29"/>
        <v>1043.988604016349</v>
      </c>
      <c r="L228">
        <f t="shared" si="30"/>
        <v>2087.9772080326979</v>
      </c>
      <c r="M228">
        <f t="shared" si="31"/>
        <v>6263.9316240980952</v>
      </c>
      <c r="N228">
        <f t="shared" si="33"/>
        <v>177</v>
      </c>
    </row>
    <row r="229" spans="2:14" x14ac:dyDescent="0.2">
      <c r="B229">
        <f t="shared" si="25"/>
        <v>178</v>
      </c>
      <c r="C229" t="str">
        <f>IF(B228&lt;Utenti!$B$25, Quellstärke/(Volumen*Verlustrate)*(1-EXP(-Verlustrate*B229)),"")</f>
        <v/>
      </c>
      <c r="D229">
        <f>IF(B229&gt;Utenti!$B$25, Quellstärke/(Volumen*Verlustrate)*(1-EXP(-Verlustrate*Utenti!$B$25))  * EXP(-Verlustrate*(B229-Utenti!$B$25)), "")</f>
        <v>1.4654071976917979</v>
      </c>
      <c r="E229">
        <f t="shared" si="34"/>
        <v>1.4654071976917979</v>
      </c>
      <c r="F229">
        <f t="shared" si="26"/>
        <v>853.67677295360193</v>
      </c>
      <c r="G229">
        <f t="shared" si="27"/>
        <v>1707.3535459072039</v>
      </c>
      <c r="H229">
        <f t="shared" si="28"/>
        <v>5122.0606377216154</v>
      </c>
      <c r="I229">
        <f t="shared" si="32"/>
        <v>178</v>
      </c>
      <c r="J229">
        <f>IF(B228&lt;Utenti!$B$25, C229+C$32/(INTERZONALFLOW)*(1-EXP(-INTERZONALFLOW/NFVOL*B229)),D229)</f>
        <v>1.4654071976917979</v>
      </c>
      <c r="K229">
        <f t="shared" si="29"/>
        <v>1043.9995945703317</v>
      </c>
      <c r="L229">
        <f t="shared" si="30"/>
        <v>2087.9991891406635</v>
      </c>
      <c r="M229">
        <f t="shared" si="31"/>
        <v>6263.9975674219913</v>
      </c>
      <c r="N229">
        <f t="shared" si="33"/>
        <v>178</v>
      </c>
    </row>
    <row r="230" spans="2:14" x14ac:dyDescent="0.2">
      <c r="B230">
        <f t="shared" si="25"/>
        <v>179</v>
      </c>
      <c r="C230" t="str">
        <f>IF(B229&lt;Utenti!$B$25, Quellstärke/(Volumen*Verlustrate)*(1-EXP(-Verlustrate*B230)),"")</f>
        <v/>
      </c>
      <c r="D230">
        <f>IF(B230&gt;Utenti!$B$25, Quellstärke/(Volumen*Verlustrate)*(1-EXP(-Verlustrate*Utenti!$B$25))  * EXP(-Verlustrate*(B230-Utenti!$B$25)), "")</f>
        <v>1.3793755882393186</v>
      </c>
      <c r="E230">
        <f t="shared" si="34"/>
        <v>1.3793755882393186</v>
      </c>
      <c r="F230">
        <f t="shared" si="26"/>
        <v>853.68711827051368</v>
      </c>
      <c r="G230">
        <f t="shared" si="27"/>
        <v>1707.3742365410274</v>
      </c>
      <c r="H230">
        <f t="shared" si="28"/>
        <v>5122.1227096230859</v>
      </c>
      <c r="I230">
        <f t="shared" si="32"/>
        <v>179</v>
      </c>
      <c r="J230">
        <f>IF(B229&lt;Utenti!$B$25, C230+C$32/(INTERZONALFLOW)*(1-EXP(-INTERZONALFLOW/NFVOL*B230)),D230)</f>
        <v>1.3793755882393186</v>
      </c>
      <c r="K230">
        <f t="shared" si="29"/>
        <v>1044.0099398872435</v>
      </c>
      <c r="L230">
        <f t="shared" si="30"/>
        <v>2088.019879774487</v>
      </c>
      <c r="M230">
        <f t="shared" si="31"/>
        <v>6264.0596393234619</v>
      </c>
      <c r="N230">
        <f t="shared" si="33"/>
        <v>179</v>
      </c>
    </row>
    <row r="231" spans="2:14" x14ac:dyDescent="0.2">
      <c r="B231">
        <f t="shared" si="25"/>
        <v>180</v>
      </c>
      <c r="C231" t="str">
        <f>IF(B230&lt;Utenti!$B$25, Quellstärke/(Volumen*Verlustrate)*(1-EXP(-Verlustrate*B231)),"")</f>
        <v/>
      </c>
      <c r="D231">
        <f>IF(B231&gt;Utenti!$B$25, Quellstärke/(Volumen*Verlustrate)*(1-EXP(-Verlustrate*Utenti!$B$25))  * EXP(-Verlustrate*(B231-Utenti!$B$25)), "")</f>
        <v>1.2983947509112288</v>
      </c>
      <c r="E231">
        <f t="shared" si="34"/>
        <v>1.2983947509112288</v>
      </c>
      <c r="F231">
        <f t="shared" si="26"/>
        <v>853.69685623114549</v>
      </c>
      <c r="G231">
        <f t="shared" si="27"/>
        <v>1707.393712462291</v>
      </c>
      <c r="H231">
        <f t="shared" si="28"/>
        <v>5122.1811373868768</v>
      </c>
      <c r="I231">
        <f t="shared" si="32"/>
        <v>180</v>
      </c>
      <c r="J231">
        <f>IF(B230&lt;Utenti!$B$25, C231+C$32/(INTERZONALFLOW)*(1-EXP(-INTERZONALFLOW/NFVOL*B231)),D231)</f>
        <v>1.2983947509112288</v>
      </c>
      <c r="K231">
        <f t="shared" si="29"/>
        <v>1044.0196778478753</v>
      </c>
      <c r="L231">
        <f t="shared" si="30"/>
        <v>2088.0393556957506</v>
      </c>
      <c r="M231">
        <f t="shared" si="31"/>
        <v>6264.1180670872527</v>
      </c>
      <c r="N231">
        <f t="shared" si="33"/>
        <v>180</v>
      </c>
    </row>
    <row r="232" spans="2:14" x14ac:dyDescent="0.2">
      <c r="B232">
        <f t="shared" si="25"/>
        <v>181</v>
      </c>
      <c r="C232" t="str">
        <f>IF(B231&lt;Utenti!$B$25, Quellstärke/(Volumen*Verlustrate)*(1-EXP(-Verlustrate*B232)),"")</f>
        <v/>
      </c>
      <c r="D232">
        <f>IF(B232&gt;Utenti!$B$25, Quellstärke/(Volumen*Verlustrate)*(1-EXP(-Verlustrate*Utenti!$B$25))  * EXP(-Verlustrate*(B232-Utenti!$B$25)), "")</f>
        <v>1.2221681633105328</v>
      </c>
      <c r="E232">
        <f t="shared" si="34"/>
        <v>1.2221681633105328</v>
      </c>
      <c r="F232">
        <f t="shared" si="26"/>
        <v>853.70602249237027</v>
      </c>
      <c r="G232">
        <f t="shared" si="27"/>
        <v>1707.4120449847405</v>
      </c>
      <c r="H232">
        <f t="shared" si="28"/>
        <v>5122.2361349542261</v>
      </c>
      <c r="I232">
        <f t="shared" si="32"/>
        <v>181</v>
      </c>
      <c r="J232">
        <f>IF(B231&lt;Utenti!$B$25, C232+C$32/(INTERZONALFLOW)*(1-EXP(-INTERZONALFLOW/NFVOL*B232)),D232)</f>
        <v>1.2221681633105328</v>
      </c>
      <c r="K232">
        <f t="shared" si="29"/>
        <v>1044.0288441091002</v>
      </c>
      <c r="L232">
        <f t="shared" si="30"/>
        <v>2088.0576882182004</v>
      </c>
      <c r="M232">
        <f t="shared" si="31"/>
        <v>6264.1730646546021</v>
      </c>
      <c r="N232">
        <f t="shared" si="33"/>
        <v>181</v>
      </c>
    </row>
    <row r="233" spans="2:14" x14ac:dyDescent="0.2">
      <c r="B233">
        <f t="shared" si="25"/>
        <v>182</v>
      </c>
      <c r="C233" t="str">
        <f>IF(B232&lt;Utenti!$B$25, Quellstärke/(Volumen*Verlustrate)*(1-EXP(-Verlustrate*B233)),"")</f>
        <v/>
      </c>
      <c r="D233">
        <f>IF(B233&gt;Utenti!$B$25, Quellstärke/(Volumen*Verlustrate)*(1-EXP(-Verlustrate*Utenti!$B$25))  * EXP(-Verlustrate*(B233-Utenti!$B$25)), "")</f>
        <v>1.150416711374987</v>
      </c>
      <c r="E233">
        <f t="shared" si="34"/>
        <v>1.150416711374987</v>
      </c>
      <c r="F233">
        <f t="shared" si="26"/>
        <v>853.71465061770562</v>
      </c>
      <c r="G233">
        <f t="shared" si="27"/>
        <v>1707.4293012354112</v>
      </c>
      <c r="H233">
        <f t="shared" si="28"/>
        <v>5122.2879037062385</v>
      </c>
      <c r="I233">
        <f t="shared" si="32"/>
        <v>182</v>
      </c>
      <c r="J233">
        <f>IF(B232&lt;Utenti!$B$25, C233+C$32/(INTERZONALFLOW)*(1-EXP(-INTERZONALFLOW/NFVOL*B233)),D233)</f>
        <v>1.150416711374987</v>
      </c>
      <c r="K233">
        <f t="shared" si="29"/>
        <v>1044.0374722344354</v>
      </c>
      <c r="L233">
        <f t="shared" si="30"/>
        <v>2088.0749444688709</v>
      </c>
      <c r="M233">
        <f t="shared" si="31"/>
        <v>6264.2248334066144</v>
      </c>
      <c r="N233">
        <f t="shared" si="33"/>
        <v>182</v>
      </c>
    </row>
    <row r="234" spans="2:14" x14ac:dyDescent="0.2">
      <c r="B234">
        <f t="shared" si="25"/>
        <v>183</v>
      </c>
      <c r="C234" t="str">
        <f>IF(B233&lt;Utenti!$B$25, Quellstärke/(Volumen*Verlustrate)*(1-EXP(-Verlustrate*B234)),"")</f>
        <v/>
      </c>
      <c r="D234">
        <f>IF(B234&gt;Utenti!$B$25, Quellstärke/(Volumen*Verlustrate)*(1-EXP(-Verlustrate*Utenti!$B$25))  * EXP(-Verlustrate*(B234-Utenti!$B$25)), "")</f>
        <v>1.0828776673628431</v>
      </c>
      <c r="E234">
        <f t="shared" si="34"/>
        <v>1.0828776673628431</v>
      </c>
      <c r="F234">
        <f t="shared" si="26"/>
        <v>853.72277220021078</v>
      </c>
      <c r="G234">
        <f t="shared" si="27"/>
        <v>1707.4455444004216</v>
      </c>
      <c r="H234">
        <f t="shared" si="28"/>
        <v>5122.3366332012702</v>
      </c>
      <c r="I234">
        <f t="shared" si="32"/>
        <v>183</v>
      </c>
      <c r="J234">
        <f>IF(B233&lt;Utenti!$B$25, C234+C$32/(INTERZONALFLOW)*(1-EXP(-INTERZONALFLOW/NFVOL*B234)),D234)</f>
        <v>1.0828776673628431</v>
      </c>
      <c r="K234">
        <f t="shared" si="29"/>
        <v>1044.0455938169407</v>
      </c>
      <c r="L234">
        <f t="shared" si="30"/>
        <v>2088.0911876338814</v>
      </c>
      <c r="M234">
        <f t="shared" si="31"/>
        <v>6264.2735629016461</v>
      </c>
      <c r="N234">
        <f t="shared" si="33"/>
        <v>183</v>
      </c>
    </row>
    <row r="235" spans="2:14" x14ac:dyDescent="0.2">
      <c r="B235">
        <f t="shared" si="25"/>
        <v>184</v>
      </c>
      <c r="C235" t="str">
        <f>IF(B234&lt;Utenti!$B$25, Quellstärke/(Volumen*Verlustrate)*(1-EXP(-Verlustrate*B235)),"")</f>
        <v/>
      </c>
      <c r="D235">
        <f>IF(B235&gt;Utenti!$B$25, Quellstärke/(Volumen*Verlustrate)*(1-EXP(-Verlustrate*Utenti!$B$25))  * EXP(-Verlustrate*(B235-Utenti!$B$25)), "")</f>
        <v>1.0193037278393347</v>
      </c>
      <c r="E235">
        <f t="shared" si="34"/>
        <v>1.0193037278393347</v>
      </c>
      <c r="F235">
        <f t="shared" si="26"/>
        <v>853.73041697816961</v>
      </c>
      <c r="G235">
        <f t="shared" si="27"/>
        <v>1707.4608339563392</v>
      </c>
      <c r="H235">
        <f t="shared" si="28"/>
        <v>5122.3825018690231</v>
      </c>
      <c r="I235">
        <f t="shared" si="32"/>
        <v>184</v>
      </c>
      <c r="J235">
        <f>IF(B234&lt;Utenti!$B$25, C235+C$32/(INTERZONALFLOW)*(1-EXP(-INTERZONALFLOW/NFVOL*B235)),D235)</f>
        <v>1.0193037278393347</v>
      </c>
      <c r="K235">
        <f t="shared" si="29"/>
        <v>1044.0532385948995</v>
      </c>
      <c r="L235">
        <f t="shared" si="30"/>
        <v>2088.1064771897991</v>
      </c>
      <c r="M235">
        <f t="shared" si="31"/>
        <v>6264.3194315693991</v>
      </c>
      <c r="N235">
        <f t="shared" si="33"/>
        <v>184</v>
      </c>
    </row>
    <row r="236" spans="2:14" x14ac:dyDescent="0.2">
      <c r="B236">
        <f t="shared" si="25"/>
        <v>185</v>
      </c>
      <c r="C236" t="str">
        <f>IF(B235&lt;Utenti!$B$25, Quellstärke/(Volumen*Verlustrate)*(1-EXP(-Verlustrate*B236)),"")</f>
        <v/>
      </c>
      <c r="D236">
        <f>IF(B236&gt;Utenti!$B$25, Quellstärke/(Volumen*Verlustrate)*(1-EXP(-Verlustrate*Utenti!$B$25))  * EXP(-Verlustrate*(B236-Utenti!$B$25)), "")</f>
        <v>0.95946210814137167</v>
      </c>
      <c r="E236">
        <f t="shared" si="34"/>
        <v>0.95946210814137167</v>
      </c>
      <c r="F236">
        <f t="shared" si="26"/>
        <v>853.73761294398071</v>
      </c>
      <c r="G236">
        <f t="shared" si="27"/>
        <v>1707.4752258879614</v>
      </c>
      <c r="H236">
        <f t="shared" si="28"/>
        <v>5122.4256776638895</v>
      </c>
      <c r="I236">
        <f t="shared" si="32"/>
        <v>185</v>
      </c>
      <c r="J236">
        <f>IF(B235&lt;Utenti!$B$25, C236+C$32/(INTERZONALFLOW)*(1-EXP(-INTERZONALFLOW/NFVOL*B236)),D236)</f>
        <v>0.95946210814137167</v>
      </c>
      <c r="K236">
        <f t="shared" si="29"/>
        <v>1044.0604345607105</v>
      </c>
      <c r="L236">
        <f t="shared" si="30"/>
        <v>2088.120869121421</v>
      </c>
      <c r="M236">
        <f t="shared" si="31"/>
        <v>6264.3626073642654</v>
      </c>
      <c r="N236">
        <f t="shared" si="33"/>
        <v>185</v>
      </c>
    </row>
    <row r="237" spans="2:14" x14ac:dyDescent="0.2">
      <c r="B237">
        <f t="shared" si="25"/>
        <v>186</v>
      </c>
      <c r="C237" t="str">
        <f>IF(B236&lt;Utenti!$B$25, Quellstärke/(Volumen*Verlustrate)*(1-EXP(-Verlustrate*B237)),"")</f>
        <v/>
      </c>
      <c r="D237">
        <f>IF(B237&gt;Utenti!$B$25, Quellstärke/(Volumen*Verlustrate)*(1-EXP(-Verlustrate*Utenti!$B$25))  * EXP(-Verlustrate*(B237-Utenti!$B$25)), "")</f>
        <v>0.90313369000469967</v>
      </c>
      <c r="E237">
        <f t="shared" si="34"/>
        <v>0.90313369000469967</v>
      </c>
      <c r="F237">
        <f t="shared" si="26"/>
        <v>853.74438644665577</v>
      </c>
      <c r="G237">
        <f t="shared" si="27"/>
        <v>1707.4887728933115</v>
      </c>
      <c r="H237">
        <f t="shared" si="28"/>
        <v>5122.4663186799398</v>
      </c>
      <c r="I237">
        <f t="shared" si="32"/>
        <v>186</v>
      </c>
      <c r="J237">
        <f>IF(B236&lt;Utenti!$B$25, C237+C$32/(INTERZONALFLOW)*(1-EXP(-INTERZONALFLOW/NFVOL*B237)),D237)</f>
        <v>0.90313369000469967</v>
      </c>
      <c r="K237">
        <f t="shared" si="29"/>
        <v>1044.0672080633856</v>
      </c>
      <c r="L237">
        <f t="shared" si="30"/>
        <v>2088.1344161267712</v>
      </c>
      <c r="M237">
        <f t="shared" si="31"/>
        <v>6264.4032483803157</v>
      </c>
      <c r="N237">
        <f t="shared" si="33"/>
        <v>186</v>
      </c>
    </row>
    <row r="238" spans="2:14" x14ac:dyDescent="0.2">
      <c r="B238">
        <f t="shared" si="25"/>
        <v>187</v>
      </c>
      <c r="C238" t="str">
        <f>IF(B237&lt;Utenti!$B$25, Quellstärke/(Volumen*Verlustrate)*(1-EXP(-Verlustrate*B238)),"")</f>
        <v/>
      </c>
      <c r="D238">
        <f>IF(B238&gt;Utenti!$B$25, Quellstärke/(Volumen*Verlustrate)*(1-EXP(-Verlustrate*Utenti!$B$25))  * EXP(-Verlustrate*(B238-Utenti!$B$25)), "")</f>
        <v>0.85011221923244917</v>
      </c>
      <c r="E238">
        <f t="shared" si="34"/>
        <v>0.85011221923244917</v>
      </c>
      <c r="F238">
        <f t="shared" si="26"/>
        <v>853.75076228830005</v>
      </c>
      <c r="G238">
        <f t="shared" si="27"/>
        <v>1707.5015245766001</v>
      </c>
      <c r="H238">
        <f t="shared" si="28"/>
        <v>5122.5045737298051</v>
      </c>
      <c r="I238">
        <f t="shared" si="32"/>
        <v>187</v>
      </c>
      <c r="J238">
        <f>IF(B237&lt;Utenti!$B$25, C238+C$32/(INTERZONALFLOW)*(1-EXP(-INTERZONALFLOW/NFVOL*B238)),D238)</f>
        <v>0.85011221923244917</v>
      </c>
      <c r="K238">
        <f t="shared" si="29"/>
        <v>1044.0735839050299</v>
      </c>
      <c r="L238">
        <f t="shared" si="30"/>
        <v>2088.1471678100597</v>
      </c>
      <c r="M238">
        <f t="shared" si="31"/>
        <v>6264.441503430181</v>
      </c>
      <c r="N238">
        <f t="shared" si="33"/>
        <v>187</v>
      </c>
    </row>
    <row r="239" spans="2:14" x14ac:dyDescent="0.2">
      <c r="B239">
        <f t="shared" si="25"/>
        <v>188</v>
      </c>
      <c r="C239" t="str">
        <f>IF(B238&lt;Utenti!$B$25, Quellstärke/(Volumen*Verlustrate)*(1-EXP(-Verlustrate*B239)),"")</f>
        <v/>
      </c>
      <c r="D239">
        <f>IF(B239&gt;Utenti!$B$25, Quellstärke/(Volumen*Verlustrate)*(1-EXP(-Verlustrate*Utenti!$B$25))  * EXP(-Verlustrate*(B239-Utenti!$B$25)), "")</f>
        <v>0.80020355046721725</v>
      </c>
      <c r="E239">
        <f t="shared" si="34"/>
        <v>0.80020355046721725</v>
      </c>
      <c r="F239">
        <f t="shared" si="26"/>
        <v>853.7567638149286</v>
      </c>
      <c r="G239">
        <f t="shared" si="27"/>
        <v>1707.5135276298572</v>
      </c>
      <c r="H239">
        <f t="shared" si="28"/>
        <v>5122.5405828895764</v>
      </c>
      <c r="I239">
        <f t="shared" si="32"/>
        <v>188</v>
      </c>
      <c r="J239">
        <f>IF(B238&lt;Utenti!$B$25, C239+C$32/(INTERZONALFLOW)*(1-EXP(-INTERZONALFLOW/NFVOL*B239)),D239)</f>
        <v>0.80020355046721725</v>
      </c>
      <c r="K239">
        <f t="shared" si="29"/>
        <v>1044.0795854316584</v>
      </c>
      <c r="L239">
        <f t="shared" si="30"/>
        <v>2088.1591708633168</v>
      </c>
      <c r="M239">
        <f t="shared" si="31"/>
        <v>6264.4775125899523</v>
      </c>
      <c r="N239">
        <f t="shared" si="33"/>
        <v>188</v>
      </c>
    </row>
    <row r="240" spans="2:14" x14ac:dyDescent="0.2">
      <c r="B240">
        <f t="shared" si="25"/>
        <v>189</v>
      </c>
      <c r="C240" t="str">
        <f>IF(B239&lt;Utenti!$B$25, Quellstärke/(Volumen*Verlustrate)*(1-EXP(-Verlustrate*B240)),"")</f>
        <v/>
      </c>
      <c r="D240">
        <f>IF(B240&gt;Utenti!$B$25, Quellstärke/(Volumen*Verlustrate)*(1-EXP(-Verlustrate*Utenti!$B$25))  * EXP(-Verlustrate*(B240-Utenti!$B$25)), "")</f>
        <v>0.75322493630132581</v>
      </c>
      <c r="E240">
        <f t="shared" si="34"/>
        <v>0.75322493630132581</v>
      </c>
      <c r="F240">
        <f t="shared" si="26"/>
        <v>853.7624130019509</v>
      </c>
      <c r="G240">
        <f t="shared" si="27"/>
        <v>1707.5248260039018</v>
      </c>
      <c r="H240">
        <f t="shared" si="28"/>
        <v>5122.5744780117102</v>
      </c>
      <c r="I240">
        <f t="shared" si="32"/>
        <v>189</v>
      </c>
      <c r="J240">
        <f>IF(B239&lt;Utenti!$B$25, C240+C$32/(INTERZONALFLOW)*(1-EXP(-INTERZONALFLOW/NFVOL*B240)),D240)</f>
        <v>0.75322493630132581</v>
      </c>
      <c r="K240">
        <f t="shared" si="29"/>
        <v>1044.0852346186807</v>
      </c>
      <c r="L240">
        <f t="shared" si="30"/>
        <v>2088.1704692373614</v>
      </c>
      <c r="M240">
        <f t="shared" si="31"/>
        <v>6264.5114077120861</v>
      </c>
      <c r="N240">
        <f t="shared" si="33"/>
        <v>189</v>
      </c>
    </row>
    <row r="241" spans="2:14" x14ac:dyDescent="0.2">
      <c r="B241">
        <f t="shared" si="25"/>
        <v>190</v>
      </c>
      <c r="C241" t="str">
        <f>IF(B240&lt;Utenti!$B$25, Quellstärke/(Volumen*Verlustrate)*(1-EXP(-Verlustrate*B241)),"")</f>
        <v/>
      </c>
      <c r="D241">
        <f>IF(B241&gt;Utenti!$B$25, Quellstärke/(Volumen*Verlustrate)*(1-EXP(-Verlustrate*Utenti!$B$25))  * EXP(-Verlustrate*(B241-Utenti!$B$25)), "")</f>
        <v>0.70900435812222684</v>
      </c>
      <c r="E241">
        <f t="shared" si="34"/>
        <v>0.70900435812222684</v>
      </c>
      <c r="F241">
        <f t="shared" si="26"/>
        <v>853.76773053463683</v>
      </c>
      <c r="G241">
        <f t="shared" si="27"/>
        <v>1707.5354610692737</v>
      </c>
      <c r="H241">
        <f t="shared" si="28"/>
        <v>5122.6063832078253</v>
      </c>
      <c r="I241">
        <f t="shared" si="32"/>
        <v>190</v>
      </c>
      <c r="J241">
        <f>IF(B240&lt;Utenti!$B$25, C241+C$32/(INTERZONALFLOW)*(1-EXP(-INTERZONALFLOW/NFVOL*B241)),D241)</f>
        <v>0.70900435812222684</v>
      </c>
      <c r="K241">
        <f t="shared" si="29"/>
        <v>1044.0905521513666</v>
      </c>
      <c r="L241">
        <f t="shared" si="30"/>
        <v>2088.1811043027333</v>
      </c>
      <c r="M241">
        <f t="shared" si="31"/>
        <v>6264.5433129082012</v>
      </c>
      <c r="N241">
        <f t="shared" si="33"/>
        <v>190</v>
      </c>
    </row>
    <row r="242" spans="2:14" x14ac:dyDescent="0.2">
      <c r="B242">
        <f t="shared" si="25"/>
        <v>191</v>
      </c>
      <c r="C242" t="str">
        <f>IF(B241&lt;Utenti!$B$25, Quellstärke/(Volumen*Verlustrate)*(1-EXP(-Verlustrate*B242)),"")</f>
        <v/>
      </c>
      <c r="D242">
        <f>IF(B242&gt;Utenti!$B$25, Quellstärke/(Volumen*Verlustrate)*(1-EXP(-Verlustrate*Utenti!$B$25))  * EXP(-Verlustrate*(B242-Utenti!$B$25)), "")</f>
        <v>0.66737989624285576</v>
      </c>
      <c r="E242">
        <f t="shared" si="34"/>
        <v>0.66737989624285576</v>
      </c>
      <c r="F242">
        <f t="shared" si="26"/>
        <v>853.77273588385867</v>
      </c>
      <c r="G242">
        <f t="shared" si="27"/>
        <v>1707.5454717677173</v>
      </c>
      <c r="H242">
        <f t="shared" si="28"/>
        <v>5122.6364153031564</v>
      </c>
      <c r="I242">
        <f t="shared" si="32"/>
        <v>191</v>
      </c>
      <c r="J242">
        <f>IF(B241&lt;Utenti!$B$25, C242+C$32/(INTERZONALFLOW)*(1-EXP(-INTERZONALFLOW/NFVOL*B242)),D242)</f>
        <v>0.66737989624285576</v>
      </c>
      <c r="K242">
        <f t="shared" si="29"/>
        <v>1044.0955575005885</v>
      </c>
      <c r="L242">
        <f t="shared" si="30"/>
        <v>2088.191115001177</v>
      </c>
      <c r="M242">
        <f t="shared" si="31"/>
        <v>6264.5733450035323</v>
      </c>
      <c r="N242">
        <f t="shared" si="33"/>
        <v>191</v>
      </c>
    </row>
    <row r="243" spans="2:14" x14ac:dyDescent="0.2">
      <c r="B243">
        <f t="shared" si="25"/>
        <v>192</v>
      </c>
      <c r="C243" t="str">
        <f>IF(B242&lt;Utenti!$B$25, Quellstärke/(Volumen*Verlustrate)*(1-EXP(-Verlustrate*B243)),"")</f>
        <v/>
      </c>
      <c r="D243">
        <f>IF(B243&gt;Utenti!$B$25, Quellstärke/(Volumen*Verlustrate)*(1-EXP(-Verlustrate*Utenti!$B$25))  * EXP(-Verlustrate*(B243-Utenti!$B$25)), "")</f>
        <v>0.62819913701058305</v>
      </c>
      <c r="E243">
        <f t="shared" si="34"/>
        <v>0.62819913701058305</v>
      </c>
      <c r="F243">
        <f t="shared" si="26"/>
        <v>853.77744737738624</v>
      </c>
      <c r="G243">
        <f t="shared" si="27"/>
        <v>1707.5548947547725</v>
      </c>
      <c r="H243">
        <f t="shared" si="28"/>
        <v>5122.6646842643222</v>
      </c>
      <c r="I243">
        <f t="shared" si="32"/>
        <v>192</v>
      </c>
      <c r="J243">
        <f>IF(B242&lt;Utenti!$B$25, C243+C$32/(INTERZONALFLOW)*(1-EXP(-INTERZONALFLOW/NFVOL*B243)),D243)</f>
        <v>0.62819913701058305</v>
      </c>
      <c r="K243">
        <f t="shared" si="29"/>
        <v>1044.100268994116</v>
      </c>
      <c r="L243">
        <f t="shared" si="30"/>
        <v>2088.2005379882321</v>
      </c>
      <c r="M243">
        <f t="shared" si="31"/>
        <v>6264.6016139646981</v>
      </c>
      <c r="N243">
        <f t="shared" si="33"/>
        <v>192</v>
      </c>
    </row>
    <row r="244" spans="2:14" x14ac:dyDescent="0.2">
      <c r="B244">
        <f t="shared" si="25"/>
        <v>193</v>
      </c>
      <c r="C244" t="str">
        <f>IF(B243&lt;Utenti!$B$25, Quellstärke/(Volumen*Verlustrate)*(1-EXP(-Verlustrate*B244)),"")</f>
        <v/>
      </c>
      <c r="D244">
        <f>IF(B244&gt;Utenti!$B$25, Quellstärke/(Volumen*Verlustrate)*(1-EXP(-Verlustrate*Utenti!$B$25))  * EXP(-Verlustrate*(B244-Utenti!$B$25)), "")</f>
        <v>0.59131861472380376</v>
      </c>
      <c r="E244">
        <f t="shared" si="34"/>
        <v>0.59131861472380376</v>
      </c>
      <c r="F244">
        <f t="shared" si="26"/>
        <v>853.78188226699672</v>
      </c>
      <c r="G244">
        <f t="shared" si="27"/>
        <v>1707.5637645339934</v>
      </c>
      <c r="H244">
        <f t="shared" si="28"/>
        <v>5122.6912936019844</v>
      </c>
      <c r="I244">
        <f t="shared" si="32"/>
        <v>193</v>
      </c>
      <c r="J244">
        <f>IF(B243&lt;Utenti!$B$25, C244+C$32/(INTERZONALFLOW)*(1-EXP(-INTERZONALFLOW/NFVOL*B244)),D244)</f>
        <v>0.59131861472380376</v>
      </c>
      <c r="K244">
        <f t="shared" si="29"/>
        <v>1044.1047038837264</v>
      </c>
      <c r="L244">
        <f t="shared" si="30"/>
        <v>2088.2094077674528</v>
      </c>
      <c r="M244">
        <f t="shared" si="31"/>
        <v>6264.6282233023603</v>
      </c>
      <c r="N244">
        <f t="shared" si="33"/>
        <v>193</v>
      </c>
    </row>
    <row r="245" spans="2:14" x14ac:dyDescent="0.2">
      <c r="B245">
        <f t="shared" ref="B245:B308" si="35">B244+1</f>
        <v>194</v>
      </c>
      <c r="C245" t="str">
        <f>IF(B244&lt;Utenti!$B$25, Quellstärke/(Volumen*Verlustrate)*(1-EXP(-Verlustrate*B245)),"")</f>
        <v/>
      </c>
      <c r="D245">
        <f>IF(B245&gt;Utenti!$B$25, Quellstärke/(Volumen*Verlustrate)*(1-EXP(-Verlustrate*Utenti!$B$25))  * EXP(-Verlustrate*(B245-Utenti!$B$25)), "")</f>
        <v>0.55660328631267664</v>
      </c>
      <c r="E245">
        <f t="shared" si="34"/>
        <v>0.55660328631267664</v>
      </c>
      <c r="F245">
        <f t="shared" ref="F245:F308" si="36">$E245*$E$25+F244</f>
        <v>853.78605679164411</v>
      </c>
      <c r="G245">
        <f t="shared" ref="G245:G308" si="37">$E245*$E$26+G244</f>
        <v>1707.5721135832882</v>
      </c>
      <c r="H245">
        <f t="shared" ref="H245:H308" si="38">$E245*$E$27+H244</f>
        <v>5122.7163407498683</v>
      </c>
      <c r="I245">
        <f t="shared" si="32"/>
        <v>194</v>
      </c>
      <c r="J245">
        <f>IF(B244&lt;Utenti!$B$25, C245+C$32/(INTERZONALFLOW)*(1-EXP(-INTERZONALFLOW/NFVOL*B245)),D245)</f>
        <v>0.55660328631267664</v>
      </c>
      <c r="K245">
        <f t="shared" ref="K245:K308" si="39">$J245*$E$25+K244</f>
        <v>1044.1088784083738</v>
      </c>
      <c r="L245">
        <f t="shared" ref="L245:L308" si="40">$J245*$E$26+L244</f>
        <v>2088.2177568167476</v>
      </c>
      <c r="M245">
        <f t="shared" ref="M245:M308" si="41">$J245*$E$27+M244</f>
        <v>6264.6532704502442</v>
      </c>
      <c r="N245">
        <f t="shared" si="33"/>
        <v>194</v>
      </c>
    </row>
    <row r="246" spans="2:14" x14ac:dyDescent="0.2">
      <c r="B246">
        <f t="shared" si="35"/>
        <v>195</v>
      </c>
      <c r="C246" t="str">
        <f>IF(B245&lt;Utenti!$B$25, Quellstärke/(Volumen*Verlustrate)*(1-EXP(-Verlustrate*B246)),"")</f>
        <v/>
      </c>
      <c r="D246">
        <f>IF(B246&gt;Utenti!$B$25, Quellstärke/(Volumen*Verlustrate)*(1-EXP(-Verlustrate*Utenti!$B$25))  * EXP(-Verlustrate*(B246-Utenti!$B$25)), "")</f>
        <v>0.52392603686048078</v>
      </c>
      <c r="E246">
        <f t="shared" si="34"/>
        <v>0.52392603686048078</v>
      </c>
      <c r="F246">
        <f t="shared" si="36"/>
        <v>853.78998623692053</v>
      </c>
      <c r="G246">
        <f t="shared" si="37"/>
        <v>1707.5799724738411</v>
      </c>
      <c r="H246">
        <f t="shared" si="38"/>
        <v>5122.739917421527</v>
      </c>
      <c r="I246">
        <f t="shared" si="32"/>
        <v>195</v>
      </c>
      <c r="J246">
        <f>IF(B245&lt;Utenti!$B$25, C246+C$32/(INTERZONALFLOW)*(1-EXP(-INTERZONALFLOW/NFVOL*B246)),D246)</f>
        <v>0.52392603686048078</v>
      </c>
      <c r="K246">
        <f t="shared" si="39"/>
        <v>1044.1128078536503</v>
      </c>
      <c r="L246">
        <f t="shared" si="40"/>
        <v>2088.2256157073007</v>
      </c>
      <c r="M246">
        <f t="shared" si="41"/>
        <v>6264.6768471219029</v>
      </c>
      <c r="N246">
        <f t="shared" si="33"/>
        <v>195</v>
      </c>
    </row>
    <row r="247" spans="2:14" x14ac:dyDescent="0.2">
      <c r="B247">
        <f t="shared" si="35"/>
        <v>196</v>
      </c>
      <c r="C247" t="str">
        <f>IF(B246&lt;Utenti!$B$25, Quellstärke/(Volumen*Verlustrate)*(1-EXP(-Verlustrate*B247)),"")</f>
        <v/>
      </c>
      <c r="D247">
        <f>IF(B247&gt;Utenti!$B$25, Quellstärke/(Volumen*Verlustrate)*(1-EXP(-Verlustrate*Utenti!$B$25))  * EXP(-Verlustrate*(B247-Utenti!$B$25)), "")</f>
        <v>0.49316721415497988</v>
      </c>
      <c r="E247">
        <f t="shared" si="34"/>
        <v>0.49316721415497988</v>
      </c>
      <c r="F247">
        <f t="shared" si="36"/>
        <v>853.79368499102668</v>
      </c>
      <c r="G247">
        <f t="shared" si="37"/>
        <v>1707.5873699820534</v>
      </c>
      <c r="H247">
        <f t="shared" si="38"/>
        <v>5122.7621099461639</v>
      </c>
      <c r="I247">
        <f t="shared" si="32"/>
        <v>196</v>
      </c>
      <c r="J247">
        <f>IF(B246&lt;Utenti!$B$25, C247+C$32/(INTERZONALFLOW)*(1-EXP(-INTERZONALFLOW/NFVOL*B247)),D247)</f>
        <v>0.49316721415497988</v>
      </c>
      <c r="K247">
        <f t="shared" si="39"/>
        <v>1044.1165066077565</v>
      </c>
      <c r="L247">
        <f t="shared" si="40"/>
        <v>2088.233013215513</v>
      </c>
      <c r="M247">
        <f t="shared" si="41"/>
        <v>6264.6990396465399</v>
      </c>
      <c r="N247">
        <f t="shared" si="33"/>
        <v>196</v>
      </c>
    </row>
    <row r="248" spans="2:14" x14ac:dyDescent="0.2">
      <c r="B248">
        <f t="shared" si="35"/>
        <v>197</v>
      </c>
      <c r="C248" t="str">
        <f>IF(B247&lt;Utenti!$B$25, Quellstärke/(Volumen*Verlustrate)*(1-EXP(-Verlustrate*B248)),"")</f>
        <v/>
      </c>
      <c r="D248">
        <f>IF(B248&gt;Utenti!$B$25, Quellstärke/(Volumen*Verlustrate)*(1-EXP(-Verlustrate*Utenti!$B$25))  * EXP(-Verlustrate*(B248-Utenti!$B$25)), "")</f>
        <v>0.464214190565511</v>
      </c>
      <c r="E248">
        <f t="shared" si="34"/>
        <v>0.464214190565511</v>
      </c>
      <c r="F248">
        <f t="shared" si="36"/>
        <v>853.79716659745588</v>
      </c>
      <c r="G248">
        <f t="shared" si="37"/>
        <v>1707.5943331949118</v>
      </c>
      <c r="H248">
        <f t="shared" si="38"/>
        <v>5122.7829995847396</v>
      </c>
      <c r="I248">
        <f t="shared" ref="I248:I311" si="42">B248</f>
        <v>197</v>
      </c>
      <c r="J248">
        <f>IF(B247&lt;Utenti!$B$25, C248+C$32/(INTERZONALFLOW)*(1-EXP(-INTERZONALFLOW/NFVOL*B248)),D248)</f>
        <v>0.464214190565511</v>
      </c>
      <c r="K248">
        <f t="shared" si="39"/>
        <v>1044.1199882141857</v>
      </c>
      <c r="L248">
        <f t="shared" si="40"/>
        <v>2088.2399764283714</v>
      </c>
      <c r="M248">
        <f t="shared" si="41"/>
        <v>6264.7199292851155</v>
      </c>
      <c r="N248">
        <f t="shared" si="33"/>
        <v>197</v>
      </c>
    </row>
    <row r="249" spans="2:14" x14ac:dyDescent="0.2">
      <c r="B249">
        <f t="shared" si="35"/>
        <v>198</v>
      </c>
      <c r="C249" t="str">
        <f>IF(B248&lt;Utenti!$B$25, Quellstärke/(Volumen*Verlustrate)*(1-EXP(-Verlustrate*B249)),"")</f>
        <v/>
      </c>
      <c r="D249">
        <f>IF(B249&gt;Utenti!$B$25, Quellstärke/(Volumen*Verlustrate)*(1-EXP(-Verlustrate*Utenti!$B$25))  * EXP(-Verlustrate*(B249-Utenti!$B$25)), "")</f>
        <v>0.43696095064152435</v>
      </c>
      <c r="E249">
        <f t="shared" si="34"/>
        <v>0.43696095064152435</v>
      </c>
      <c r="F249">
        <f t="shared" si="36"/>
        <v>853.80044380458571</v>
      </c>
      <c r="G249">
        <f t="shared" si="37"/>
        <v>1707.6008876091714</v>
      </c>
      <c r="H249">
        <f t="shared" si="38"/>
        <v>5122.8026628275184</v>
      </c>
      <c r="I249">
        <f t="shared" si="42"/>
        <v>198</v>
      </c>
      <c r="J249">
        <f>IF(B248&lt;Utenti!$B$25, C249+C$32/(INTERZONALFLOW)*(1-EXP(-INTERZONALFLOW/NFVOL*B249)),D249)</f>
        <v>0.43696095064152435</v>
      </c>
      <c r="K249">
        <f t="shared" si="39"/>
        <v>1044.1232654213154</v>
      </c>
      <c r="L249">
        <f t="shared" si="40"/>
        <v>2088.2465308426308</v>
      </c>
      <c r="M249">
        <f t="shared" si="41"/>
        <v>6264.7395925278943</v>
      </c>
      <c r="N249">
        <f t="shared" si="33"/>
        <v>198</v>
      </c>
    </row>
    <row r="250" spans="2:14" x14ac:dyDescent="0.2">
      <c r="B250">
        <f t="shared" si="35"/>
        <v>199</v>
      </c>
      <c r="C250" t="str">
        <f>IF(B249&lt;Utenti!$B$25, Quellstärke/(Volumen*Verlustrate)*(1-EXP(-Verlustrate*B250)),"")</f>
        <v/>
      </c>
      <c r="D250">
        <f>IF(B250&gt;Utenti!$B$25, Quellstärke/(Volumen*Verlustrate)*(1-EXP(-Verlustrate*Utenti!$B$25))  * EXP(-Verlustrate*(B250-Utenti!$B$25)), "")</f>
        <v>0.41130770292253666</v>
      </c>
      <c r="E250">
        <f t="shared" si="34"/>
        <v>0.41130770292253666</v>
      </c>
      <c r="F250">
        <f t="shared" si="36"/>
        <v>853.80352861235758</v>
      </c>
      <c r="G250">
        <f t="shared" si="37"/>
        <v>1707.6070572247152</v>
      </c>
      <c r="H250">
        <f t="shared" si="38"/>
        <v>5122.8211716741498</v>
      </c>
      <c r="I250">
        <f t="shared" si="42"/>
        <v>199</v>
      </c>
      <c r="J250">
        <f>IF(B249&lt;Utenti!$B$25, C250+C$32/(INTERZONALFLOW)*(1-EXP(-INTERZONALFLOW/NFVOL*B250)),D250)</f>
        <v>0.41130770292253666</v>
      </c>
      <c r="K250">
        <f t="shared" si="39"/>
        <v>1044.1263502290874</v>
      </c>
      <c r="L250">
        <f t="shared" si="40"/>
        <v>2088.2527004581748</v>
      </c>
      <c r="M250">
        <f t="shared" si="41"/>
        <v>6264.7581013745257</v>
      </c>
      <c r="N250">
        <f t="shared" ref="N250:N313" si="43">B250</f>
        <v>199</v>
      </c>
    </row>
    <row r="251" spans="2:14" x14ac:dyDescent="0.2">
      <c r="B251">
        <f t="shared" si="35"/>
        <v>200</v>
      </c>
      <c r="C251" t="str">
        <f>IF(B250&lt;Utenti!$B$25, Quellstärke/(Volumen*Verlustrate)*(1-EXP(-Verlustrate*B251)),"")</f>
        <v/>
      </c>
      <c r="D251">
        <f>IF(B251&gt;Utenti!$B$25, Quellstärke/(Volumen*Verlustrate)*(1-EXP(-Verlustrate*Utenti!$B$25))  * EXP(-Verlustrate*(B251-Utenti!$B$25)), "")</f>
        <v>0.38716051453806216</v>
      </c>
      <c r="E251">
        <f t="shared" si="34"/>
        <v>0.38716051453806216</v>
      </c>
      <c r="F251">
        <f t="shared" si="36"/>
        <v>853.80643231621661</v>
      </c>
      <c r="G251">
        <f t="shared" si="37"/>
        <v>1707.6128646324332</v>
      </c>
      <c r="H251">
        <f t="shared" si="38"/>
        <v>5122.8385938973042</v>
      </c>
      <c r="I251">
        <f t="shared" si="42"/>
        <v>200</v>
      </c>
      <c r="J251">
        <f>IF(B250&lt;Utenti!$B$25, C251+C$32/(INTERZONALFLOW)*(1-EXP(-INTERZONALFLOW/NFVOL*B251)),D251)</f>
        <v>0.38716051453806216</v>
      </c>
      <c r="K251">
        <f t="shared" si="39"/>
        <v>1044.1292539329465</v>
      </c>
      <c r="L251">
        <f t="shared" si="40"/>
        <v>2088.2585078658931</v>
      </c>
      <c r="M251">
        <f t="shared" si="41"/>
        <v>6264.7755235976801</v>
      </c>
      <c r="N251">
        <f t="shared" si="43"/>
        <v>200</v>
      </c>
    </row>
    <row r="252" spans="2:14" x14ac:dyDescent="0.2">
      <c r="B252">
        <f t="shared" si="35"/>
        <v>201</v>
      </c>
      <c r="C252" t="str">
        <f>IF(B251&lt;Utenti!$B$25, Quellstärke/(Volumen*Verlustrate)*(1-EXP(-Verlustrate*B252)),"")</f>
        <v/>
      </c>
      <c r="D252">
        <f>IF(B252&gt;Utenti!$B$25, Quellstärke/(Volumen*Verlustrate)*(1-EXP(-Verlustrate*Utenti!$B$25))  * EXP(-Verlustrate*(B252-Utenti!$B$25)), "")</f>
        <v>0.36443096725958252</v>
      </c>
      <c r="E252">
        <f t="shared" si="34"/>
        <v>0.36443096725958252</v>
      </c>
      <c r="F252">
        <f t="shared" si="36"/>
        <v>853.80916554847101</v>
      </c>
      <c r="G252">
        <f t="shared" si="37"/>
        <v>1707.618331096942</v>
      </c>
      <c r="H252">
        <f t="shared" si="38"/>
        <v>5122.8549932908309</v>
      </c>
      <c r="I252">
        <f t="shared" si="42"/>
        <v>201</v>
      </c>
      <c r="J252">
        <f>IF(B251&lt;Utenti!$B$25, C252+C$32/(INTERZONALFLOW)*(1-EXP(-INTERZONALFLOW/NFVOL*B252)),D252)</f>
        <v>0.36443096725958252</v>
      </c>
      <c r="K252">
        <f t="shared" si="39"/>
        <v>1044.1319871652011</v>
      </c>
      <c r="L252">
        <f t="shared" si="40"/>
        <v>2088.2639743304021</v>
      </c>
      <c r="M252">
        <f t="shared" si="41"/>
        <v>6264.7919229912068</v>
      </c>
      <c r="N252">
        <f t="shared" si="43"/>
        <v>201</v>
      </c>
    </row>
    <row r="253" spans="2:14" x14ac:dyDescent="0.2">
      <c r="B253">
        <f t="shared" si="35"/>
        <v>202</v>
      </c>
      <c r="C253" t="str">
        <f>IF(B252&lt;Utenti!$B$25, Quellstärke/(Volumen*Verlustrate)*(1-EXP(-Verlustrate*B253)),"")</f>
        <v/>
      </c>
      <c r="D253">
        <f>IF(B253&gt;Utenti!$B$25, Quellstärke/(Volumen*Verlustrate)*(1-EXP(-Verlustrate*Utenti!$B$25))  * EXP(-Verlustrate*(B253-Utenti!$B$25)), "")</f>
        <v>0.34303583374512348</v>
      </c>
      <c r="E253">
        <f t="shared" si="34"/>
        <v>0.34303583374512348</v>
      </c>
      <c r="F253">
        <f t="shared" si="36"/>
        <v>853.81173831722413</v>
      </c>
      <c r="G253">
        <f t="shared" si="37"/>
        <v>1707.6234766344483</v>
      </c>
      <c r="H253">
        <f t="shared" si="38"/>
        <v>5122.8704299033498</v>
      </c>
      <c r="I253">
        <f t="shared" si="42"/>
        <v>202</v>
      </c>
      <c r="J253">
        <f>IF(B252&lt;Utenti!$B$25, C253+C$32/(INTERZONALFLOW)*(1-EXP(-INTERZONALFLOW/NFVOL*B253)),D253)</f>
        <v>0.34303583374512348</v>
      </c>
      <c r="K253">
        <f t="shared" si="39"/>
        <v>1044.1345599339541</v>
      </c>
      <c r="L253">
        <f t="shared" si="40"/>
        <v>2088.2691198679081</v>
      </c>
      <c r="M253">
        <f t="shared" si="41"/>
        <v>6264.8073596037257</v>
      </c>
      <c r="N253">
        <f t="shared" si="43"/>
        <v>202</v>
      </c>
    </row>
    <row r="254" spans="2:14" x14ac:dyDescent="0.2">
      <c r="B254">
        <f t="shared" si="35"/>
        <v>203</v>
      </c>
      <c r="C254" t="str">
        <f>IF(B253&lt;Utenti!$B$25, Quellstärke/(Volumen*Verlustrate)*(1-EXP(-Verlustrate*B254)),"")</f>
        <v/>
      </c>
      <c r="D254">
        <f>IF(B254&gt;Utenti!$B$25, Quellstärke/(Volumen*Verlustrate)*(1-EXP(-Verlustrate*Utenti!$B$25))  * EXP(-Verlustrate*(B254-Utenti!$B$25)), "")</f>
        <v>0.32289677279097251</v>
      </c>
      <c r="E254">
        <f t="shared" si="34"/>
        <v>0.32289677279097251</v>
      </c>
      <c r="F254">
        <f t="shared" si="36"/>
        <v>853.81416004302002</v>
      </c>
      <c r="G254">
        <f t="shared" si="37"/>
        <v>1707.62832008604</v>
      </c>
      <c r="H254">
        <f t="shared" si="38"/>
        <v>5122.8849602581249</v>
      </c>
      <c r="I254">
        <f t="shared" si="42"/>
        <v>203</v>
      </c>
      <c r="J254">
        <f>IF(B253&lt;Utenti!$B$25, C254+C$32/(INTERZONALFLOW)*(1-EXP(-INTERZONALFLOW/NFVOL*B254)),D254)</f>
        <v>0.32289677279097251</v>
      </c>
      <c r="K254">
        <f t="shared" si="39"/>
        <v>1044.1369816597501</v>
      </c>
      <c r="L254">
        <f t="shared" si="40"/>
        <v>2088.2739633195001</v>
      </c>
      <c r="M254">
        <f t="shared" si="41"/>
        <v>6264.8218899585008</v>
      </c>
      <c r="N254">
        <f t="shared" si="43"/>
        <v>203</v>
      </c>
    </row>
    <row r="255" spans="2:14" x14ac:dyDescent="0.2">
      <c r="B255">
        <f t="shared" si="35"/>
        <v>204</v>
      </c>
      <c r="C255" t="str">
        <f>IF(B254&lt;Utenti!$B$25, Quellstärke/(Volumen*Verlustrate)*(1-EXP(-Verlustrate*B255)),"")</f>
        <v/>
      </c>
      <c r="D255">
        <f>IF(B255&gt;Utenti!$B$25, Quellstärke/(Volumen*Verlustrate)*(1-EXP(-Verlustrate*Utenti!$B$25))  * EXP(-Verlustrate*(B255-Utenti!$B$25)), "")</f>
        <v>0.30394004247466555</v>
      </c>
      <c r="E255">
        <f t="shared" si="34"/>
        <v>0.30394004247466555</v>
      </c>
      <c r="F255">
        <f t="shared" si="36"/>
        <v>853.8164395933386</v>
      </c>
      <c r="G255">
        <f t="shared" si="37"/>
        <v>1707.6328791866772</v>
      </c>
      <c r="H255">
        <f t="shared" si="38"/>
        <v>5122.8986375600361</v>
      </c>
      <c r="I255">
        <f t="shared" si="42"/>
        <v>204</v>
      </c>
      <c r="J255">
        <f>IF(B254&lt;Utenti!$B$25, C255+C$32/(INTERZONALFLOW)*(1-EXP(-INTERZONALFLOW/NFVOL*B255)),D255)</f>
        <v>0.30394004247466555</v>
      </c>
      <c r="K255">
        <f t="shared" si="39"/>
        <v>1044.1392612100685</v>
      </c>
      <c r="L255">
        <f t="shared" si="40"/>
        <v>2088.2785224201371</v>
      </c>
      <c r="M255">
        <f t="shared" si="41"/>
        <v>6264.8355672604121</v>
      </c>
      <c r="N255">
        <f t="shared" si="43"/>
        <v>204</v>
      </c>
    </row>
    <row r="256" spans="2:14" x14ac:dyDescent="0.2">
      <c r="B256">
        <f t="shared" si="35"/>
        <v>205</v>
      </c>
      <c r="C256" t="str">
        <f>IF(B255&lt;Utenti!$B$25, Quellstärke/(Volumen*Verlustrate)*(1-EXP(-Verlustrate*B256)),"")</f>
        <v/>
      </c>
      <c r="D256">
        <f>IF(B256&gt;Utenti!$B$25, Quellstärke/(Volumen*Verlustrate)*(1-EXP(-Verlustrate*Utenti!$B$25))  * EXP(-Verlustrate*(B256-Utenti!$B$25)), "")</f>
        <v>0.28609623013886015</v>
      </c>
      <c r="E256">
        <f t="shared" si="34"/>
        <v>0.28609623013886015</v>
      </c>
      <c r="F256">
        <f t="shared" si="36"/>
        <v>853.81858531506464</v>
      </c>
      <c r="G256">
        <f t="shared" si="37"/>
        <v>1707.6371706301293</v>
      </c>
      <c r="H256">
        <f t="shared" si="38"/>
        <v>5122.9115118903928</v>
      </c>
      <c r="I256">
        <f t="shared" si="42"/>
        <v>205</v>
      </c>
      <c r="J256">
        <f>IF(B255&lt;Utenti!$B$25, C256+C$32/(INTERZONALFLOW)*(1-EXP(-INTERZONALFLOW/NFVOL*B256)),D256)</f>
        <v>0.28609623013886015</v>
      </c>
      <c r="K256">
        <f t="shared" si="39"/>
        <v>1044.1414069317946</v>
      </c>
      <c r="L256">
        <f t="shared" si="40"/>
        <v>2088.2828138635891</v>
      </c>
      <c r="M256">
        <f t="shared" si="41"/>
        <v>6264.8484415907687</v>
      </c>
      <c r="N256">
        <f t="shared" si="43"/>
        <v>205</v>
      </c>
    </row>
    <row r="257" spans="2:14" x14ac:dyDescent="0.2">
      <c r="B257">
        <f t="shared" si="35"/>
        <v>206</v>
      </c>
      <c r="C257" t="str">
        <f>IF(B256&lt;Utenti!$B$25, Quellstärke/(Volumen*Verlustrate)*(1-EXP(-Verlustrate*B257)),"")</f>
        <v/>
      </c>
      <c r="D257">
        <f>IF(B257&gt;Utenti!$B$25, Quellstärke/(Volumen*Verlustrate)*(1-EXP(-Verlustrate*Utenti!$B$25))  * EXP(-Verlustrate*(B257-Utenti!$B$25)), "")</f>
        <v>0.26929999822741424</v>
      </c>
      <c r="E257">
        <f t="shared" si="34"/>
        <v>0.26929999822741424</v>
      </c>
      <c r="F257">
        <f t="shared" si="36"/>
        <v>853.82060506505138</v>
      </c>
      <c r="G257">
        <f t="shared" si="37"/>
        <v>1707.6412101301028</v>
      </c>
      <c r="H257">
        <f t="shared" si="38"/>
        <v>5122.9236303903126</v>
      </c>
      <c r="I257">
        <f t="shared" si="42"/>
        <v>206</v>
      </c>
      <c r="J257">
        <f>IF(B256&lt;Utenti!$B$25, C257+C$32/(INTERZONALFLOW)*(1-EXP(-INTERZONALFLOW/NFVOL*B257)),D257)</f>
        <v>0.26929999822741424</v>
      </c>
      <c r="K257">
        <f t="shared" si="39"/>
        <v>1044.1434266817812</v>
      </c>
      <c r="L257">
        <f t="shared" si="40"/>
        <v>2088.2868533635624</v>
      </c>
      <c r="M257">
        <f t="shared" si="41"/>
        <v>6264.8605600906885</v>
      </c>
      <c r="N257">
        <f t="shared" si="43"/>
        <v>206</v>
      </c>
    </row>
    <row r="258" spans="2:14" x14ac:dyDescent="0.2">
      <c r="B258">
        <f t="shared" si="35"/>
        <v>207</v>
      </c>
      <c r="C258" t="str">
        <f>IF(B257&lt;Utenti!$B$25, Quellstärke/(Volumen*Verlustrate)*(1-EXP(-Verlustrate*B258)),"")</f>
        <v/>
      </c>
      <c r="D258">
        <f>IF(B258&gt;Utenti!$B$25, Quellstärke/(Volumen*Verlustrate)*(1-EXP(-Verlustrate*Utenti!$B$25))  * EXP(-Verlustrate*(B258-Utenti!$B$25)), "")</f>
        <v>0.25348984504299771</v>
      </c>
      <c r="E258">
        <f t="shared" si="34"/>
        <v>0.25348984504299771</v>
      </c>
      <c r="F258">
        <f t="shared" si="36"/>
        <v>853.82250623888922</v>
      </c>
      <c r="G258">
        <f t="shared" si="37"/>
        <v>1707.6450124777784</v>
      </c>
      <c r="H258">
        <f t="shared" si="38"/>
        <v>5122.9350374333399</v>
      </c>
      <c r="I258">
        <f t="shared" si="42"/>
        <v>207</v>
      </c>
      <c r="J258">
        <f>IF(B257&lt;Utenti!$B$25, C258+C$32/(INTERZONALFLOW)*(1-EXP(-INTERZONALFLOW/NFVOL*B258)),D258)</f>
        <v>0.25348984504299771</v>
      </c>
      <c r="K258">
        <f t="shared" si="39"/>
        <v>1044.1453278556189</v>
      </c>
      <c r="L258">
        <f t="shared" si="40"/>
        <v>2088.2906557112378</v>
      </c>
      <c r="M258">
        <f t="shared" si="41"/>
        <v>6264.8719671337158</v>
      </c>
      <c r="N258">
        <f t="shared" si="43"/>
        <v>207</v>
      </c>
    </row>
    <row r="259" spans="2:14" x14ac:dyDescent="0.2">
      <c r="B259">
        <f t="shared" si="35"/>
        <v>208</v>
      </c>
      <c r="C259" t="str">
        <f>IF(B258&lt;Utenti!$B$25, Quellstärke/(Volumen*Verlustrate)*(1-EXP(-Verlustrate*B259)),"")</f>
        <v/>
      </c>
      <c r="D259">
        <f>IF(B259&gt;Utenti!$B$25, Quellstärke/(Volumen*Verlustrate)*(1-EXP(-Verlustrate*Utenti!$B$25))  * EXP(-Verlustrate*(B259-Utenti!$B$25)), "")</f>
        <v>0.23860787955022564</v>
      </c>
      <c r="E259">
        <f t="shared" si="34"/>
        <v>0.23860787955022564</v>
      </c>
      <c r="F259">
        <f t="shared" si="36"/>
        <v>853.82429579798588</v>
      </c>
      <c r="G259">
        <f t="shared" si="37"/>
        <v>1707.6485915959718</v>
      </c>
      <c r="H259">
        <f t="shared" si="38"/>
        <v>5122.9457747879196</v>
      </c>
      <c r="I259">
        <f t="shared" si="42"/>
        <v>208</v>
      </c>
      <c r="J259">
        <f>IF(B258&lt;Utenti!$B$25, C259+C$32/(INTERZONALFLOW)*(1-EXP(-INTERZONALFLOW/NFVOL*B259)),D259)</f>
        <v>0.23860787955022564</v>
      </c>
      <c r="K259">
        <f t="shared" si="39"/>
        <v>1044.1471174147155</v>
      </c>
      <c r="L259">
        <f t="shared" si="40"/>
        <v>2088.2942348294309</v>
      </c>
      <c r="M259">
        <f t="shared" si="41"/>
        <v>6264.8827044882955</v>
      </c>
      <c r="N259">
        <f t="shared" si="43"/>
        <v>208</v>
      </c>
    </row>
    <row r="260" spans="2:14" x14ac:dyDescent="0.2">
      <c r="B260">
        <f t="shared" si="35"/>
        <v>209</v>
      </c>
      <c r="C260" t="str">
        <f>IF(B259&lt;Utenti!$B$25, Quellstärke/(Volumen*Verlustrate)*(1-EXP(-Verlustrate*B260)),"")</f>
        <v/>
      </c>
      <c r="D260">
        <f>IF(B260&gt;Utenti!$B$25, Quellstärke/(Volumen*Verlustrate)*(1-EXP(-Verlustrate*Utenti!$B$25))  * EXP(-Verlustrate*(B260-Utenti!$B$25)), "")</f>
        <v>0.22459960939972895</v>
      </c>
      <c r="E260">
        <f t="shared" si="34"/>
        <v>0.22459960939972895</v>
      </c>
      <c r="F260">
        <f t="shared" si="36"/>
        <v>853.82598029505641</v>
      </c>
      <c r="G260">
        <f t="shared" si="37"/>
        <v>1707.6519605901128</v>
      </c>
      <c r="H260">
        <f t="shared" si="38"/>
        <v>5122.9558817703428</v>
      </c>
      <c r="I260">
        <f t="shared" si="42"/>
        <v>209</v>
      </c>
      <c r="J260">
        <f>IF(B259&lt;Utenti!$B$25, C260+C$32/(INTERZONALFLOW)*(1-EXP(-INTERZONALFLOW/NFVOL*B260)),D260)</f>
        <v>0.22459960939972895</v>
      </c>
      <c r="K260">
        <f t="shared" si="39"/>
        <v>1044.148801911786</v>
      </c>
      <c r="L260">
        <f t="shared" si="40"/>
        <v>2088.297603823572</v>
      </c>
      <c r="M260">
        <f t="shared" si="41"/>
        <v>6264.8928114707187</v>
      </c>
      <c r="N260">
        <f t="shared" si="43"/>
        <v>209</v>
      </c>
    </row>
    <row r="261" spans="2:14" x14ac:dyDescent="0.2">
      <c r="B261">
        <f t="shared" si="35"/>
        <v>210</v>
      </c>
      <c r="C261" t="str">
        <f>IF(B260&lt;Utenti!$B$25, Quellstärke/(Volumen*Verlustrate)*(1-EXP(-Verlustrate*B261)),"")</f>
        <v/>
      </c>
      <c r="D261">
        <f>IF(B261&gt;Utenti!$B$25, Quellstärke/(Volumen*Verlustrate)*(1-EXP(-Verlustrate*Utenti!$B$25))  * EXP(-Verlustrate*(B261-Utenti!$B$25)), "")</f>
        <v>0.21141374139696983</v>
      </c>
      <c r="E261">
        <f t="shared" si="34"/>
        <v>0.21141374139696983</v>
      </c>
      <c r="F261">
        <f t="shared" si="36"/>
        <v>853.82756589811686</v>
      </c>
      <c r="G261">
        <f t="shared" si="37"/>
        <v>1707.6551317962337</v>
      </c>
      <c r="H261">
        <f t="shared" si="38"/>
        <v>5122.9653953887055</v>
      </c>
      <c r="I261">
        <f t="shared" si="42"/>
        <v>210</v>
      </c>
      <c r="J261">
        <f>IF(B260&lt;Utenti!$B$25, C261+C$32/(INTERZONALFLOW)*(1-EXP(-INTERZONALFLOW/NFVOL*B261)),D261)</f>
        <v>0.21141374139696983</v>
      </c>
      <c r="K261">
        <f t="shared" si="39"/>
        <v>1044.1503875148464</v>
      </c>
      <c r="L261">
        <f t="shared" si="40"/>
        <v>2088.3007750296929</v>
      </c>
      <c r="M261">
        <f t="shared" si="41"/>
        <v>6264.9023250890814</v>
      </c>
      <c r="N261">
        <f t="shared" si="43"/>
        <v>210</v>
      </c>
    </row>
    <row r="262" spans="2:14" x14ac:dyDescent="0.2">
      <c r="B262">
        <f t="shared" si="35"/>
        <v>211</v>
      </c>
      <c r="C262" t="str">
        <f>IF(B261&lt;Utenti!$B$25, Quellstärke/(Volumen*Verlustrate)*(1-EXP(-Verlustrate*B262)),"")</f>
        <v/>
      </c>
      <c r="D262">
        <f>IF(B262&gt;Utenti!$B$25, Quellstärke/(Volumen*Verlustrate)*(1-EXP(-Verlustrate*Utenti!$B$25))  * EXP(-Verlustrate*(B262-Utenti!$B$25)), "")</f>
        <v>0.19900199368520738</v>
      </c>
      <c r="E262">
        <f t="shared" ref="E262:E325" si="44">IF(ISNUMBER(C262),C262)+IF((ISNUMBER(D262)),D262)</f>
        <v>0.19900199368520738</v>
      </c>
      <c r="F262">
        <f t="shared" si="36"/>
        <v>853.82905841306945</v>
      </c>
      <c r="G262">
        <f t="shared" si="37"/>
        <v>1707.6581168261389</v>
      </c>
      <c r="H262">
        <f t="shared" si="38"/>
        <v>5122.974350478421</v>
      </c>
      <c r="I262">
        <f t="shared" si="42"/>
        <v>211</v>
      </c>
      <c r="J262">
        <f>IF(B261&lt;Utenti!$B$25, C262+C$32/(INTERZONALFLOW)*(1-EXP(-INTERZONALFLOW/NFVOL*B262)),D262)</f>
        <v>0.19900199368520738</v>
      </c>
      <c r="K262">
        <f t="shared" si="39"/>
        <v>1044.151880029799</v>
      </c>
      <c r="L262">
        <f t="shared" si="40"/>
        <v>2088.3037600595981</v>
      </c>
      <c r="M262">
        <f t="shared" si="41"/>
        <v>6264.9112801787969</v>
      </c>
      <c r="N262">
        <f t="shared" si="43"/>
        <v>211</v>
      </c>
    </row>
    <row r="263" spans="2:14" x14ac:dyDescent="0.2">
      <c r="B263">
        <f t="shared" si="35"/>
        <v>212</v>
      </c>
      <c r="C263" t="str">
        <f>IF(B262&lt;Utenti!$B$25, Quellstärke/(Volumen*Verlustrate)*(1-EXP(-Verlustrate*B263)),"")</f>
        <v/>
      </c>
      <c r="D263">
        <f>IF(B263&gt;Utenti!$B$25, Quellstärke/(Volumen*Verlustrate)*(1-EXP(-Verlustrate*Utenti!$B$25))  * EXP(-Verlustrate*(B263-Utenti!$B$25)), "")</f>
        <v>0.18731891895488145</v>
      </c>
      <c r="E263">
        <f t="shared" si="44"/>
        <v>0.18731891895488145</v>
      </c>
      <c r="F263">
        <f t="shared" si="36"/>
        <v>853.83046330496165</v>
      </c>
      <c r="G263">
        <f t="shared" si="37"/>
        <v>1707.6609266099233</v>
      </c>
      <c r="H263">
        <f t="shared" si="38"/>
        <v>5122.9827798297738</v>
      </c>
      <c r="I263">
        <f t="shared" si="42"/>
        <v>212</v>
      </c>
      <c r="J263">
        <f>IF(B262&lt;Utenti!$B$25, C263+C$32/(INTERZONALFLOW)*(1-EXP(-INTERZONALFLOW/NFVOL*B263)),D263)</f>
        <v>0.18731891895488145</v>
      </c>
      <c r="K263">
        <f t="shared" si="39"/>
        <v>1044.1532849216912</v>
      </c>
      <c r="L263">
        <f t="shared" si="40"/>
        <v>2088.3065698433825</v>
      </c>
      <c r="M263">
        <f t="shared" si="41"/>
        <v>6264.9197095301497</v>
      </c>
      <c r="N263">
        <f t="shared" si="43"/>
        <v>212</v>
      </c>
    </row>
    <row r="264" spans="2:14" x14ac:dyDescent="0.2">
      <c r="B264">
        <f t="shared" si="35"/>
        <v>213</v>
      </c>
      <c r="C264" t="str">
        <f>IF(B263&lt;Utenti!$B$25, Quellstärke/(Volumen*Verlustrate)*(1-EXP(-Verlustrate*B264)),"")</f>
        <v/>
      </c>
      <c r="D264">
        <f>IF(B264&gt;Utenti!$B$25, Quellstärke/(Volumen*Verlustrate)*(1-EXP(-Verlustrate*Utenti!$B$25))  * EXP(-Verlustrate*(B264-Utenti!$B$25)), "")</f>
        <v>0.17632173803208334</v>
      </c>
      <c r="E264">
        <f t="shared" si="44"/>
        <v>0.17632173803208334</v>
      </c>
      <c r="F264">
        <f t="shared" si="36"/>
        <v>853.83178571799692</v>
      </c>
      <c r="G264">
        <f t="shared" si="37"/>
        <v>1707.6635714359938</v>
      </c>
      <c r="H264">
        <f t="shared" si="38"/>
        <v>5122.9907143079854</v>
      </c>
      <c r="I264">
        <f t="shared" si="42"/>
        <v>213</v>
      </c>
      <c r="J264">
        <f>IF(B263&lt;Utenti!$B$25, C264+C$32/(INTERZONALFLOW)*(1-EXP(-INTERZONALFLOW/NFVOL*B264)),D264)</f>
        <v>0.17632173803208334</v>
      </c>
      <c r="K264">
        <f t="shared" si="39"/>
        <v>1044.1546073347265</v>
      </c>
      <c r="L264">
        <f t="shared" si="40"/>
        <v>2088.309214669453</v>
      </c>
      <c r="M264">
        <f t="shared" si="41"/>
        <v>6264.9276440083613</v>
      </c>
      <c r="N264">
        <f t="shared" si="43"/>
        <v>213</v>
      </c>
    </row>
    <row r="265" spans="2:14" x14ac:dyDescent="0.2">
      <c r="B265">
        <f t="shared" si="35"/>
        <v>214</v>
      </c>
      <c r="C265" t="str">
        <f>IF(B264&lt;Utenti!$B$25, Quellstärke/(Volumen*Verlustrate)*(1-EXP(-Verlustrate*B265)),"")</f>
        <v/>
      </c>
      <c r="D265">
        <f>IF(B265&gt;Utenti!$B$25, Quellstärke/(Volumen*Verlustrate)*(1-EXP(-Verlustrate*Utenti!$B$25))  * EXP(-Verlustrate*(B265-Utenti!$B$25)), "")</f>
        <v>0.16597018323676646</v>
      </c>
      <c r="E265">
        <f t="shared" si="44"/>
        <v>0.16597018323676646</v>
      </c>
      <c r="F265">
        <f t="shared" si="36"/>
        <v>853.8330304943712</v>
      </c>
      <c r="G265">
        <f t="shared" si="37"/>
        <v>1707.6660609887424</v>
      </c>
      <c r="H265">
        <f t="shared" si="38"/>
        <v>5122.9981829662311</v>
      </c>
      <c r="I265">
        <f t="shared" si="42"/>
        <v>214</v>
      </c>
      <c r="J265">
        <f>IF(B264&lt;Utenti!$B$25, C265+C$32/(INTERZONALFLOW)*(1-EXP(-INTERZONALFLOW/NFVOL*B265)),D265)</f>
        <v>0.16597018323676646</v>
      </c>
      <c r="K265">
        <f t="shared" si="39"/>
        <v>1044.1558521111008</v>
      </c>
      <c r="L265">
        <f t="shared" si="40"/>
        <v>2088.3117042222016</v>
      </c>
      <c r="M265">
        <f t="shared" si="41"/>
        <v>6264.935112666607</v>
      </c>
      <c r="N265">
        <f t="shared" si="43"/>
        <v>214</v>
      </c>
    </row>
    <row r="266" spans="2:14" x14ac:dyDescent="0.2">
      <c r="B266">
        <f t="shared" si="35"/>
        <v>215</v>
      </c>
      <c r="C266" t="str">
        <f>IF(B265&lt;Utenti!$B$25, Quellstärke/(Volumen*Verlustrate)*(1-EXP(-Verlustrate*B266)),"")</f>
        <v/>
      </c>
      <c r="D266">
        <f>IF(B266&gt;Utenti!$B$25, Quellstärke/(Volumen*Verlustrate)*(1-EXP(-Verlustrate*Utenti!$B$25))  * EXP(-Verlustrate*(B266-Utenti!$B$25)), "")</f>
        <v>0.15622635093713472</v>
      </c>
      <c r="E266">
        <f t="shared" si="44"/>
        <v>0.15622635093713472</v>
      </c>
      <c r="F266">
        <f t="shared" si="36"/>
        <v>853.8342021920032</v>
      </c>
      <c r="G266">
        <f t="shared" si="37"/>
        <v>1707.6684043840064</v>
      </c>
      <c r="H266">
        <f t="shared" si="38"/>
        <v>5123.0052131520233</v>
      </c>
      <c r="I266">
        <f t="shared" si="42"/>
        <v>215</v>
      </c>
      <c r="J266">
        <f>IF(B265&lt;Utenti!$B$25, C266+C$32/(INTERZONALFLOW)*(1-EXP(-INTERZONALFLOW/NFVOL*B266)),D266)</f>
        <v>0.15622635093713472</v>
      </c>
      <c r="K266">
        <f t="shared" si="39"/>
        <v>1044.1570238087329</v>
      </c>
      <c r="L266">
        <f t="shared" si="40"/>
        <v>2088.3140476174658</v>
      </c>
      <c r="M266">
        <f t="shared" si="41"/>
        <v>6264.9421428523992</v>
      </c>
      <c r="N266">
        <f t="shared" si="43"/>
        <v>215</v>
      </c>
    </row>
    <row r="267" spans="2:14" x14ac:dyDescent="0.2">
      <c r="B267">
        <f t="shared" si="35"/>
        <v>216</v>
      </c>
      <c r="C267" t="str">
        <f>IF(B266&lt;Utenti!$B$25, Quellstärke/(Volumen*Verlustrate)*(1-EXP(-Verlustrate*B267)),"")</f>
        <v/>
      </c>
      <c r="D267">
        <f>IF(B267&gt;Utenti!$B$25, Quellstärke/(Volumen*Verlustrate)*(1-EXP(-Verlustrate*Utenti!$B$25))  * EXP(-Verlustrate*(B267-Utenti!$B$25)), "")</f>
        <v>0.14705456276031961</v>
      </c>
      <c r="E267">
        <f t="shared" si="44"/>
        <v>0.14705456276031961</v>
      </c>
      <c r="F267">
        <f t="shared" si="36"/>
        <v>853.83530510122387</v>
      </c>
      <c r="G267">
        <f t="shared" si="37"/>
        <v>1707.6706102024477</v>
      </c>
      <c r="H267">
        <f t="shared" si="38"/>
        <v>5123.0118306073473</v>
      </c>
      <c r="I267">
        <f t="shared" si="42"/>
        <v>216</v>
      </c>
      <c r="J267">
        <f>IF(B266&lt;Utenti!$B$25, C267+C$32/(INTERZONALFLOW)*(1-EXP(-INTERZONALFLOW/NFVOL*B267)),D267)</f>
        <v>0.14705456276031961</v>
      </c>
      <c r="K267">
        <f t="shared" si="39"/>
        <v>1044.1581267179536</v>
      </c>
      <c r="L267">
        <f t="shared" si="40"/>
        <v>2088.3162534359071</v>
      </c>
      <c r="M267">
        <f t="shared" si="41"/>
        <v>6264.9487603077232</v>
      </c>
      <c r="N267">
        <f t="shared" si="43"/>
        <v>216</v>
      </c>
    </row>
    <row r="268" spans="2:14" x14ac:dyDescent="0.2">
      <c r="B268">
        <f t="shared" si="35"/>
        <v>217</v>
      </c>
      <c r="C268" t="str">
        <f>IF(B267&lt;Utenti!$B$25, Quellstärke/(Volumen*Verlustrate)*(1-EXP(-Verlustrate*B268)),"")</f>
        <v/>
      </c>
      <c r="D268">
        <f>IF(B268&gt;Utenti!$B$25, Quellstärke/(Volumen*Verlustrate)*(1-EXP(-Verlustrate*Utenti!$B$25))  * EXP(-Verlustrate*(B268-Utenti!$B$25)), "")</f>
        <v>0.13842123495114234</v>
      </c>
      <c r="E268">
        <f t="shared" si="44"/>
        <v>0.13842123495114234</v>
      </c>
      <c r="F268">
        <f t="shared" si="36"/>
        <v>853.83634326048605</v>
      </c>
      <c r="G268">
        <f t="shared" si="37"/>
        <v>1707.6726865209721</v>
      </c>
      <c r="H268">
        <f t="shared" si="38"/>
        <v>5123.0180595629199</v>
      </c>
      <c r="I268">
        <f t="shared" si="42"/>
        <v>217</v>
      </c>
      <c r="J268">
        <f>IF(B267&lt;Utenti!$B$25, C268+C$32/(INTERZONALFLOW)*(1-EXP(-INTERZONALFLOW/NFVOL*B268)),D268)</f>
        <v>0.13842123495114234</v>
      </c>
      <c r="K268">
        <f t="shared" si="39"/>
        <v>1044.1591648772157</v>
      </c>
      <c r="L268">
        <f t="shared" si="40"/>
        <v>2088.3183297544315</v>
      </c>
      <c r="M268">
        <f t="shared" si="41"/>
        <v>6264.9549892632958</v>
      </c>
      <c r="N268">
        <f t="shared" si="43"/>
        <v>217</v>
      </c>
    </row>
    <row r="269" spans="2:14" x14ac:dyDescent="0.2">
      <c r="B269">
        <f t="shared" si="35"/>
        <v>218</v>
      </c>
      <c r="C269" t="str">
        <f>IF(B268&lt;Utenti!$B$25, Quellstärke/(Volumen*Verlustrate)*(1-EXP(-Verlustrate*B269)),"")</f>
        <v/>
      </c>
      <c r="D269">
        <f>IF(B269&gt;Utenti!$B$25, Quellstärke/(Volumen*Verlustrate)*(1-EXP(-Verlustrate*Utenti!$B$25))  * EXP(-Verlustrate*(B269-Utenti!$B$25)), "")</f>
        <v>0.130294755400609</v>
      </c>
      <c r="E269">
        <f t="shared" si="44"/>
        <v>0.130294755400609</v>
      </c>
      <c r="F269">
        <f t="shared" si="36"/>
        <v>853.83732047115154</v>
      </c>
      <c r="G269">
        <f t="shared" si="37"/>
        <v>1707.6746409423031</v>
      </c>
      <c r="H269">
        <f t="shared" si="38"/>
        <v>5123.0239228269129</v>
      </c>
      <c r="I269">
        <f t="shared" si="42"/>
        <v>218</v>
      </c>
      <c r="J269">
        <f>IF(B268&lt;Utenti!$B$25, C269+C$32/(INTERZONALFLOW)*(1-EXP(-INTERZONALFLOW/NFVOL*B269)),D269)</f>
        <v>0.130294755400609</v>
      </c>
      <c r="K269">
        <f t="shared" si="39"/>
        <v>1044.1601420878812</v>
      </c>
      <c r="L269">
        <f t="shared" si="40"/>
        <v>2088.3202841757625</v>
      </c>
      <c r="M269">
        <f t="shared" si="41"/>
        <v>6264.9608525272888</v>
      </c>
      <c r="N269">
        <f t="shared" si="43"/>
        <v>218</v>
      </c>
    </row>
    <row r="270" spans="2:14" x14ac:dyDescent="0.2">
      <c r="B270">
        <f t="shared" si="35"/>
        <v>219</v>
      </c>
      <c r="C270" t="str">
        <f>IF(B269&lt;Utenti!$B$25, Quellstärke/(Volumen*Verlustrate)*(1-EXP(-Verlustrate*B270)),"")</f>
        <v/>
      </c>
      <c r="D270">
        <f>IF(B270&gt;Utenti!$B$25, Quellstärke/(Volumen*Verlustrate)*(1-EXP(-Verlustrate*Utenti!$B$25))  * EXP(-Verlustrate*(B270-Utenti!$B$25)), "")</f>
        <v>0.12264536789385475</v>
      </c>
      <c r="E270">
        <f t="shared" si="44"/>
        <v>0.12264536789385475</v>
      </c>
      <c r="F270">
        <f t="shared" si="36"/>
        <v>853.8382403114108</v>
      </c>
      <c r="G270">
        <f t="shared" si="37"/>
        <v>1707.6764806228216</v>
      </c>
      <c r="H270">
        <f t="shared" si="38"/>
        <v>5123.029441868468</v>
      </c>
      <c r="I270">
        <f t="shared" si="42"/>
        <v>219</v>
      </c>
      <c r="J270">
        <f>IF(B269&lt;Utenti!$B$25, C270+C$32/(INTERZONALFLOW)*(1-EXP(-INTERZONALFLOW/NFVOL*B270)),D270)</f>
        <v>0.12264536789385475</v>
      </c>
      <c r="K270">
        <f t="shared" si="39"/>
        <v>1044.1610619281405</v>
      </c>
      <c r="L270">
        <f t="shared" si="40"/>
        <v>2088.322123856281</v>
      </c>
      <c r="M270">
        <f t="shared" si="41"/>
        <v>6264.9663715688439</v>
      </c>
      <c r="N270">
        <f t="shared" si="43"/>
        <v>219</v>
      </c>
    </row>
    <row r="271" spans="2:14" x14ac:dyDescent="0.2">
      <c r="B271">
        <f t="shared" si="35"/>
        <v>220</v>
      </c>
      <c r="C271" t="str">
        <f>IF(B270&lt;Utenti!$B$25, Quellstärke/(Volumen*Verlustrate)*(1-EXP(-Verlustrate*B271)),"")</f>
        <v/>
      </c>
      <c r="D271">
        <f>IF(B271&gt;Utenti!$B$25, Quellstärke/(Volumen*Verlustrate)*(1-EXP(-Verlustrate*Utenti!$B$25))  * EXP(-Verlustrate*(B271-Utenti!$B$25)), "")</f>
        <v>0.11544506315369808</v>
      </c>
      <c r="E271">
        <f t="shared" si="44"/>
        <v>0.11544506315369808</v>
      </c>
      <c r="F271">
        <f t="shared" si="36"/>
        <v>853.83910614938441</v>
      </c>
      <c r="G271">
        <f t="shared" si="37"/>
        <v>1707.6782122987688</v>
      </c>
      <c r="H271">
        <f t="shared" si="38"/>
        <v>5123.0346368963101</v>
      </c>
      <c r="I271">
        <f t="shared" si="42"/>
        <v>220</v>
      </c>
      <c r="J271">
        <f>IF(B270&lt;Utenti!$B$25, C271+C$32/(INTERZONALFLOW)*(1-EXP(-INTERZONALFLOW/NFVOL*B271)),D271)</f>
        <v>0.11544506315369808</v>
      </c>
      <c r="K271">
        <f t="shared" si="39"/>
        <v>1044.1619277661141</v>
      </c>
      <c r="L271">
        <f t="shared" si="40"/>
        <v>2088.3238555322282</v>
      </c>
      <c r="M271">
        <f t="shared" si="41"/>
        <v>6264.971566596686</v>
      </c>
      <c r="N271">
        <f t="shared" si="43"/>
        <v>220</v>
      </c>
    </row>
    <row r="272" spans="2:14" x14ac:dyDescent="0.2">
      <c r="B272">
        <f t="shared" si="35"/>
        <v>221</v>
      </c>
      <c r="C272" t="str">
        <f>IF(B271&lt;Utenti!$B$25, Quellstärke/(Volumen*Verlustrate)*(1-EXP(-Verlustrate*B272)),"")</f>
        <v/>
      </c>
      <c r="D272">
        <f>IF(B272&gt;Utenti!$B$25, Quellstärke/(Volumen*Verlustrate)*(1-EXP(-Verlustrate*Utenti!$B$25))  * EXP(-Verlustrate*(B272-Utenti!$B$25)), "")</f>
        <v>0.1086674762808482</v>
      </c>
      <c r="E272">
        <f t="shared" si="44"/>
        <v>0.1086674762808482</v>
      </c>
      <c r="F272">
        <f t="shared" si="36"/>
        <v>853.83992115545652</v>
      </c>
      <c r="G272">
        <f t="shared" si="37"/>
        <v>1707.679842310913</v>
      </c>
      <c r="H272">
        <f t="shared" si="38"/>
        <v>5123.0395269327428</v>
      </c>
      <c r="I272">
        <f t="shared" si="42"/>
        <v>221</v>
      </c>
      <c r="J272">
        <f>IF(B271&lt;Utenti!$B$25, C272+C$32/(INTERZONALFLOW)*(1-EXP(-INTERZONALFLOW/NFVOL*B272)),D272)</f>
        <v>0.1086674762808482</v>
      </c>
      <c r="K272">
        <f t="shared" si="39"/>
        <v>1044.1627427721862</v>
      </c>
      <c r="L272">
        <f t="shared" si="40"/>
        <v>2088.3254855443724</v>
      </c>
      <c r="M272">
        <f t="shared" si="41"/>
        <v>6264.9764566331187</v>
      </c>
      <c r="N272">
        <f t="shared" si="43"/>
        <v>221</v>
      </c>
    </row>
    <row r="273" spans="2:14" x14ac:dyDescent="0.2">
      <c r="B273">
        <f t="shared" si="35"/>
        <v>222</v>
      </c>
      <c r="C273" t="str">
        <f>IF(B272&lt;Utenti!$B$25, Quellstärke/(Volumen*Verlustrate)*(1-EXP(-Verlustrate*B273)),"")</f>
        <v/>
      </c>
      <c r="D273">
        <f>IF(B273&gt;Utenti!$B$25, Quellstärke/(Volumen*Verlustrate)*(1-EXP(-Verlustrate*Utenti!$B$25))  * EXP(-Verlustrate*(B273-Utenti!$B$25)), "")</f>
        <v>0.1022877902152234</v>
      </c>
      <c r="E273">
        <f t="shared" si="44"/>
        <v>0.1022877902152234</v>
      </c>
      <c r="F273">
        <f t="shared" si="36"/>
        <v>853.84068831388311</v>
      </c>
      <c r="G273">
        <f t="shared" si="37"/>
        <v>1707.6813766277662</v>
      </c>
      <c r="H273">
        <f t="shared" si="38"/>
        <v>5123.044129883302</v>
      </c>
      <c r="I273">
        <f t="shared" si="42"/>
        <v>222</v>
      </c>
      <c r="J273">
        <f>IF(B272&lt;Utenti!$B$25, C273+C$32/(INTERZONALFLOW)*(1-EXP(-INTERZONALFLOW/NFVOL*B273)),D273)</f>
        <v>0.1022877902152234</v>
      </c>
      <c r="K273">
        <f t="shared" si="39"/>
        <v>1044.1635099306129</v>
      </c>
      <c r="L273">
        <f t="shared" si="40"/>
        <v>2088.3270198612258</v>
      </c>
      <c r="M273">
        <f t="shared" si="41"/>
        <v>6264.981059583678</v>
      </c>
      <c r="N273">
        <f t="shared" si="43"/>
        <v>222</v>
      </c>
    </row>
    <row r="274" spans="2:14" x14ac:dyDescent="0.2">
      <c r="B274">
        <f t="shared" si="35"/>
        <v>223</v>
      </c>
      <c r="C274" t="str">
        <f>IF(B273&lt;Utenti!$B$25, Quellstärke/(Volumen*Verlustrate)*(1-EXP(-Verlustrate*B274)),"")</f>
        <v/>
      </c>
      <c r="D274">
        <f>IF(B274&gt;Utenti!$B$25, Quellstärke/(Volumen*Verlustrate)*(1-EXP(-Verlustrate*Utenti!$B$25))  * EXP(-Verlustrate*(B274-Utenti!$B$25)), "")</f>
        <v>9.6282644864897252E-2</v>
      </c>
      <c r="E274">
        <f t="shared" si="44"/>
        <v>9.6282644864897252E-2</v>
      </c>
      <c r="F274">
        <f t="shared" si="36"/>
        <v>853.8414104337196</v>
      </c>
      <c r="G274">
        <f t="shared" si="37"/>
        <v>1707.6828208674392</v>
      </c>
      <c r="H274">
        <f t="shared" si="38"/>
        <v>5123.0484626023208</v>
      </c>
      <c r="I274">
        <f t="shared" si="42"/>
        <v>223</v>
      </c>
      <c r="J274">
        <f>IF(B273&lt;Utenti!$B$25, C274+C$32/(INTERZONALFLOW)*(1-EXP(-INTERZONALFLOW/NFVOL*B274)),D274)</f>
        <v>9.6282644864897252E-2</v>
      </c>
      <c r="K274">
        <f t="shared" si="39"/>
        <v>1044.1642320504493</v>
      </c>
      <c r="L274">
        <f t="shared" si="40"/>
        <v>2088.3284641008986</v>
      </c>
      <c r="M274">
        <f t="shared" si="41"/>
        <v>6264.9853923026967</v>
      </c>
      <c r="N274">
        <f t="shared" si="43"/>
        <v>223</v>
      </c>
    </row>
    <row r="275" spans="2:14" x14ac:dyDescent="0.2">
      <c r="B275">
        <f t="shared" si="35"/>
        <v>224</v>
      </c>
      <c r="C275" t="str">
        <f>IF(B274&lt;Utenti!$B$25, Quellstärke/(Volumen*Verlustrate)*(1-EXP(-Verlustrate*B275)),"")</f>
        <v/>
      </c>
      <c r="D275">
        <f>IF(B275&gt;Utenti!$B$25, Quellstärke/(Volumen*Verlustrate)*(1-EXP(-Verlustrate*Utenti!$B$25))  * EXP(-Verlustrate*(B275-Utenti!$B$25)), "")</f>
        <v>9.0630051569930592E-2</v>
      </c>
      <c r="E275">
        <f t="shared" si="44"/>
        <v>9.0630051569930592E-2</v>
      </c>
      <c r="F275">
        <f t="shared" si="36"/>
        <v>853.84209015910642</v>
      </c>
      <c r="G275">
        <f t="shared" si="37"/>
        <v>1707.6841803182128</v>
      </c>
      <c r="H275">
        <f t="shared" si="38"/>
        <v>5123.0525409546417</v>
      </c>
      <c r="I275">
        <f t="shared" si="42"/>
        <v>224</v>
      </c>
      <c r="J275">
        <f>IF(B274&lt;Utenti!$B$25, C275+C$32/(INTERZONALFLOW)*(1-EXP(-INTERZONALFLOW/NFVOL*B275)),D275)</f>
        <v>9.0630051569930592E-2</v>
      </c>
      <c r="K275">
        <f t="shared" si="39"/>
        <v>1044.1649117758361</v>
      </c>
      <c r="L275">
        <f t="shared" si="40"/>
        <v>2088.3298235516722</v>
      </c>
      <c r="M275">
        <f t="shared" si="41"/>
        <v>6264.9894706550176</v>
      </c>
      <c r="N275">
        <f t="shared" si="43"/>
        <v>224</v>
      </c>
    </row>
    <row r="276" spans="2:14" x14ac:dyDescent="0.2">
      <c r="B276">
        <f t="shared" si="35"/>
        <v>225</v>
      </c>
      <c r="C276" t="str">
        <f>IF(B275&lt;Utenti!$B$25, Quellstärke/(Volumen*Verlustrate)*(1-EXP(-Verlustrate*B276)),"")</f>
        <v/>
      </c>
      <c r="D276">
        <f>IF(B276&gt;Utenti!$B$25, Quellstärke/(Volumen*Verlustrate)*(1-EXP(-Verlustrate*Utenti!$B$25))  * EXP(-Verlustrate*(B276-Utenti!$B$25)), "")</f>
        <v>8.530931258788943E-2</v>
      </c>
      <c r="E276">
        <f t="shared" si="44"/>
        <v>8.530931258788943E-2</v>
      </c>
      <c r="F276">
        <f t="shared" si="36"/>
        <v>853.84272997895084</v>
      </c>
      <c r="G276">
        <f t="shared" si="37"/>
        <v>1707.6854599579017</v>
      </c>
      <c r="H276">
        <f t="shared" si="38"/>
        <v>5123.0563798737085</v>
      </c>
      <c r="I276">
        <f t="shared" si="42"/>
        <v>225</v>
      </c>
      <c r="J276">
        <f>IF(B275&lt;Utenti!$B$25, C276+C$32/(INTERZONALFLOW)*(1-EXP(-INTERZONALFLOW/NFVOL*B276)),D276)</f>
        <v>8.530931258788943E-2</v>
      </c>
      <c r="K276">
        <f t="shared" si="39"/>
        <v>1044.1655515956804</v>
      </c>
      <c r="L276">
        <f t="shared" si="40"/>
        <v>2088.3311031913609</v>
      </c>
      <c r="M276">
        <f t="shared" si="41"/>
        <v>6264.9933095740844</v>
      </c>
      <c r="N276">
        <f t="shared" si="43"/>
        <v>225</v>
      </c>
    </row>
    <row r="277" spans="2:14" x14ac:dyDescent="0.2">
      <c r="B277">
        <f t="shared" si="35"/>
        <v>226</v>
      </c>
      <c r="C277" t="str">
        <f>IF(B276&lt;Utenti!$B$25, Quellstärke/(Volumen*Verlustrate)*(1-EXP(-Verlustrate*B277)),"")</f>
        <v/>
      </c>
      <c r="D277">
        <f>IF(B277&gt;Utenti!$B$25, Quellstärke/(Volumen*Verlustrate)*(1-EXP(-Verlustrate*Utenti!$B$25))  * EXP(-Verlustrate*(B277-Utenti!$B$25)), "")</f>
        <v>8.0300945306234869E-2</v>
      </c>
      <c r="E277">
        <f t="shared" si="44"/>
        <v>8.0300945306234869E-2</v>
      </c>
      <c r="F277">
        <f t="shared" si="36"/>
        <v>853.84333223604062</v>
      </c>
      <c r="G277">
        <f t="shared" si="37"/>
        <v>1707.6866644720812</v>
      </c>
      <c r="H277">
        <f t="shared" si="38"/>
        <v>5123.0599934162474</v>
      </c>
      <c r="I277">
        <f t="shared" si="42"/>
        <v>226</v>
      </c>
      <c r="J277">
        <f>IF(B276&lt;Utenti!$B$25, C277+C$32/(INTERZONALFLOW)*(1-EXP(-INTERZONALFLOW/NFVOL*B277)),D277)</f>
        <v>8.0300945306234869E-2</v>
      </c>
      <c r="K277">
        <f t="shared" si="39"/>
        <v>1044.1661538527703</v>
      </c>
      <c r="L277">
        <f t="shared" si="40"/>
        <v>2088.3323077055406</v>
      </c>
      <c r="M277">
        <f t="shared" si="41"/>
        <v>6264.9969231166233</v>
      </c>
      <c r="N277">
        <f t="shared" si="43"/>
        <v>226</v>
      </c>
    </row>
    <row r="278" spans="2:14" x14ac:dyDescent="0.2">
      <c r="B278">
        <f t="shared" si="35"/>
        <v>227</v>
      </c>
      <c r="C278" t="str">
        <f>IF(B277&lt;Utenti!$B$25, Quellstärke/(Volumen*Verlustrate)*(1-EXP(-Verlustrate*B278)),"")</f>
        <v/>
      </c>
      <c r="D278">
        <f>IF(B278&gt;Utenti!$B$25, Quellstärke/(Volumen*Verlustrate)*(1-EXP(-Verlustrate*Utenti!$B$25))  * EXP(-Verlustrate*(B278-Utenti!$B$25)), "")</f>
        <v>7.5586610904075077E-2</v>
      </c>
      <c r="E278">
        <f t="shared" si="44"/>
        <v>7.5586610904075077E-2</v>
      </c>
      <c r="F278">
        <f t="shared" si="36"/>
        <v>853.84389913562245</v>
      </c>
      <c r="G278">
        <f t="shared" si="37"/>
        <v>1707.6877982712449</v>
      </c>
      <c r="H278">
        <f t="shared" si="38"/>
        <v>5123.0633948137383</v>
      </c>
      <c r="I278">
        <f t="shared" si="42"/>
        <v>227</v>
      </c>
      <c r="J278">
        <f>IF(B277&lt;Utenti!$B$25, C278+C$32/(INTERZONALFLOW)*(1-EXP(-INTERZONALFLOW/NFVOL*B278)),D278)</f>
        <v>7.5586610904075077E-2</v>
      </c>
      <c r="K278">
        <f t="shared" si="39"/>
        <v>1044.1667207523521</v>
      </c>
      <c r="L278">
        <f t="shared" si="40"/>
        <v>2088.3334415047043</v>
      </c>
      <c r="M278">
        <f t="shared" si="41"/>
        <v>6265.0003245141143</v>
      </c>
      <c r="N278">
        <f t="shared" si="43"/>
        <v>227</v>
      </c>
    </row>
    <row r="279" spans="2:14" x14ac:dyDescent="0.2">
      <c r="B279">
        <f t="shared" si="35"/>
        <v>228</v>
      </c>
      <c r="C279" t="str">
        <f>IF(B278&lt;Utenti!$B$25, Quellstärke/(Volumen*Verlustrate)*(1-EXP(-Verlustrate*B279)),"")</f>
        <v/>
      </c>
      <c r="D279">
        <f>IF(B279&gt;Utenti!$B$25, Quellstärke/(Volumen*Verlustrate)*(1-EXP(-Verlustrate*Utenti!$B$25))  * EXP(-Verlustrate*(B279-Utenti!$B$25)), "")</f>
        <v>7.1149047202068813E-2</v>
      </c>
      <c r="E279">
        <f t="shared" si="44"/>
        <v>7.1149047202068813E-2</v>
      </c>
      <c r="F279">
        <f t="shared" si="36"/>
        <v>853.84443275347644</v>
      </c>
      <c r="G279">
        <f t="shared" si="37"/>
        <v>1707.6888655069529</v>
      </c>
      <c r="H279">
        <f t="shared" si="38"/>
        <v>5123.0665965208627</v>
      </c>
      <c r="I279">
        <f t="shared" si="42"/>
        <v>228</v>
      </c>
      <c r="J279">
        <f>IF(B278&lt;Utenti!$B$25, C279+C$32/(INTERZONALFLOW)*(1-EXP(-INTERZONALFLOW/NFVOL*B279)),D279)</f>
        <v>7.1149047202068813E-2</v>
      </c>
      <c r="K279">
        <f t="shared" si="39"/>
        <v>1044.1672543702061</v>
      </c>
      <c r="L279">
        <f t="shared" si="40"/>
        <v>2088.3345087404123</v>
      </c>
      <c r="M279">
        <f t="shared" si="41"/>
        <v>6265.0035262212386</v>
      </c>
      <c r="N279">
        <f t="shared" si="43"/>
        <v>228</v>
      </c>
    </row>
    <row r="280" spans="2:14" x14ac:dyDescent="0.2">
      <c r="B280">
        <f t="shared" si="35"/>
        <v>229</v>
      </c>
      <c r="C280" t="str">
        <f>IF(B279&lt;Utenti!$B$25, Quellstärke/(Volumen*Verlustrate)*(1-EXP(-Verlustrate*B280)),"")</f>
        <v/>
      </c>
      <c r="D280">
        <f>IF(B280&gt;Utenti!$B$25, Quellstärke/(Volumen*Verlustrate)*(1-EXP(-Verlustrate*Utenti!$B$25))  * EXP(-Verlustrate*(B280-Utenti!$B$25)), "")</f>
        <v>6.6972005454596875E-2</v>
      </c>
      <c r="E280">
        <f t="shared" si="44"/>
        <v>6.6972005454596875E-2</v>
      </c>
      <c r="F280">
        <f t="shared" si="36"/>
        <v>853.84493504351735</v>
      </c>
      <c r="G280">
        <f t="shared" si="37"/>
        <v>1707.6898700870347</v>
      </c>
      <c r="H280">
        <f t="shared" si="38"/>
        <v>5123.0696102611082</v>
      </c>
      <c r="I280">
        <f t="shared" si="42"/>
        <v>229</v>
      </c>
      <c r="J280">
        <f>IF(B279&lt;Utenti!$B$25, C280+C$32/(INTERZONALFLOW)*(1-EXP(-INTERZONALFLOW/NFVOL*B280)),D280)</f>
        <v>6.6972005454596875E-2</v>
      </c>
      <c r="K280">
        <f t="shared" si="39"/>
        <v>1044.1677566602471</v>
      </c>
      <c r="L280">
        <f t="shared" si="40"/>
        <v>2088.3355133204941</v>
      </c>
      <c r="M280">
        <f t="shared" si="41"/>
        <v>6265.0065399614841</v>
      </c>
      <c r="N280">
        <f t="shared" si="43"/>
        <v>229</v>
      </c>
    </row>
    <row r="281" spans="2:14" x14ac:dyDescent="0.2">
      <c r="B281">
        <f t="shared" si="35"/>
        <v>230</v>
      </c>
      <c r="C281" t="str">
        <f>IF(B280&lt;Utenti!$B$25, Quellstärke/(Volumen*Verlustrate)*(1-EXP(-Verlustrate*B281)),"")</f>
        <v/>
      </c>
      <c r="D281">
        <f>IF(B281&gt;Utenti!$B$25, Quellstärke/(Volumen*Verlustrate)*(1-EXP(-Verlustrate*Utenti!$B$25))  * EXP(-Verlustrate*(B281-Utenti!$B$25)), "")</f>
        <v>6.3040190852761482E-2</v>
      </c>
      <c r="E281">
        <f t="shared" si="44"/>
        <v>6.3040190852761482E-2</v>
      </c>
      <c r="F281">
        <f t="shared" si="36"/>
        <v>853.8454078449488</v>
      </c>
      <c r="G281">
        <f t="shared" si="37"/>
        <v>1707.6908156898976</v>
      </c>
      <c r="H281">
        <f t="shared" si="38"/>
        <v>5123.0724470696969</v>
      </c>
      <c r="I281">
        <f t="shared" si="42"/>
        <v>230</v>
      </c>
      <c r="J281">
        <f>IF(B280&lt;Utenti!$B$25, C281+C$32/(INTERZONALFLOW)*(1-EXP(-INTERZONALFLOW/NFVOL*B281)),D281)</f>
        <v>6.3040190852761482E-2</v>
      </c>
      <c r="K281">
        <f t="shared" si="39"/>
        <v>1044.1682294616785</v>
      </c>
      <c r="L281">
        <f t="shared" si="40"/>
        <v>2088.336458923357</v>
      </c>
      <c r="M281">
        <f t="shared" si="41"/>
        <v>6265.0093767700728</v>
      </c>
      <c r="N281">
        <f t="shared" si="43"/>
        <v>230</v>
      </c>
    </row>
    <row r="282" spans="2:14" x14ac:dyDescent="0.2">
      <c r="B282">
        <f t="shared" si="35"/>
        <v>231</v>
      </c>
      <c r="C282" t="str">
        <f>IF(B281&lt;Utenti!$B$25, Quellstärke/(Volumen*Verlustrate)*(1-EXP(-Verlustrate*B282)),"")</f>
        <v/>
      </c>
      <c r="D282">
        <f>IF(B282&gt;Utenti!$B$25, Quellstärke/(Volumen*Verlustrate)*(1-EXP(-Verlustrate*Utenti!$B$25))  * EXP(-Verlustrate*(B282-Utenti!$B$25)), "")</f>
        <v>5.9339206520354022E-2</v>
      </c>
      <c r="E282">
        <f t="shared" si="44"/>
        <v>5.9339206520354022E-2</v>
      </c>
      <c r="F282">
        <f t="shared" si="36"/>
        <v>853.84585288899768</v>
      </c>
      <c r="G282">
        <f t="shared" si="37"/>
        <v>1707.6917057779954</v>
      </c>
      <c r="H282">
        <f t="shared" si="38"/>
        <v>5123.0751173339904</v>
      </c>
      <c r="I282">
        <f t="shared" si="42"/>
        <v>231</v>
      </c>
      <c r="J282">
        <f>IF(B281&lt;Utenti!$B$25, C282+C$32/(INTERZONALFLOW)*(1-EXP(-INTERZONALFLOW/NFVOL*B282)),D282)</f>
        <v>5.9339206520354022E-2</v>
      </c>
      <c r="K282">
        <f t="shared" si="39"/>
        <v>1044.1686745057275</v>
      </c>
      <c r="L282">
        <f t="shared" si="40"/>
        <v>2088.337349011455</v>
      </c>
      <c r="M282">
        <f t="shared" si="41"/>
        <v>6265.0120470343663</v>
      </c>
      <c r="N282">
        <f t="shared" si="43"/>
        <v>231</v>
      </c>
    </row>
    <row r="283" spans="2:14" x14ac:dyDescent="0.2">
      <c r="B283">
        <f t="shared" si="35"/>
        <v>232</v>
      </c>
      <c r="C283" t="str">
        <f>IF(B282&lt;Utenti!$B$25, Quellstärke/(Volumen*Verlustrate)*(1-EXP(-Verlustrate*B283)),"")</f>
        <v/>
      </c>
      <c r="D283">
        <f>IF(B283&gt;Utenti!$B$25, Quellstärke/(Volumen*Verlustrate)*(1-EXP(-Verlustrate*Utenti!$B$25))  * EXP(-Verlustrate*(B283-Utenti!$B$25)), "")</f>
        <v>5.5855500797726006E-2</v>
      </c>
      <c r="E283">
        <f t="shared" si="44"/>
        <v>5.5855500797726006E-2</v>
      </c>
      <c r="F283">
        <f t="shared" si="36"/>
        <v>853.84627180525365</v>
      </c>
      <c r="G283">
        <f t="shared" si="37"/>
        <v>1707.6925436105073</v>
      </c>
      <c r="H283">
        <f t="shared" si="38"/>
        <v>5123.0776308315262</v>
      </c>
      <c r="I283">
        <f t="shared" si="42"/>
        <v>232</v>
      </c>
      <c r="J283">
        <f>IF(B282&lt;Utenti!$B$25, C283+C$32/(INTERZONALFLOW)*(1-EXP(-INTERZONALFLOW/NFVOL*B283)),D283)</f>
        <v>5.5855500797726006E-2</v>
      </c>
      <c r="K283">
        <f t="shared" si="39"/>
        <v>1044.1690934219835</v>
      </c>
      <c r="L283">
        <f t="shared" si="40"/>
        <v>2088.3381868439669</v>
      </c>
      <c r="M283">
        <f t="shared" si="41"/>
        <v>6265.0145605319021</v>
      </c>
      <c r="N283">
        <f t="shared" si="43"/>
        <v>232</v>
      </c>
    </row>
    <row r="284" spans="2:14" x14ac:dyDescent="0.2">
      <c r="B284">
        <f t="shared" si="35"/>
        <v>233</v>
      </c>
      <c r="C284" t="str">
        <f>IF(B283&lt;Utenti!$B$25, Quellstärke/(Volumen*Verlustrate)*(1-EXP(-Verlustrate*B284)),"")</f>
        <v/>
      </c>
      <c r="D284">
        <f>IF(B284&gt;Utenti!$B$25, Quellstärke/(Volumen*Verlustrate)*(1-EXP(-Verlustrate*Utenti!$B$25))  * EXP(-Verlustrate*(B284-Utenti!$B$25)), "")</f>
        <v>5.2576317620537043E-2</v>
      </c>
      <c r="E284">
        <f t="shared" si="44"/>
        <v>5.2576317620537043E-2</v>
      </c>
      <c r="F284">
        <f t="shared" si="36"/>
        <v>853.84666612763579</v>
      </c>
      <c r="G284">
        <f t="shared" si="37"/>
        <v>1707.6933322552716</v>
      </c>
      <c r="H284">
        <f t="shared" si="38"/>
        <v>5123.0799967658195</v>
      </c>
      <c r="I284">
        <f t="shared" si="42"/>
        <v>233</v>
      </c>
      <c r="J284">
        <f>IF(B283&lt;Utenti!$B$25, C284+C$32/(INTERZONALFLOW)*(1-EXP(-INTERZONALFLOW/NFVOL*B284)),D284)</f>
        <v>5.2576317620537043E-2</v>
      </c>
      <c r="K284">
        <f t="shared" si="39"/>
        <v>1044.1694877443656</v>
      </c>
      <c r="L284">
        <f t="shared" si="40"/>
        <v>2088.3389754887312</v>
      </c>
      <c r="M284">
        <f t="shared" si="41"/>
        <v>6265.0169264661954</v>
      </c>
      <c r="N284">
        <f t="shared" si="43"/>
        <v>233</v>
      </c>
    </row>
    <row r="285" spans="2:14" x14ac:dyDescent="0.2">
      <c r="B285">
        <f t="shared" si="35"/>
        <v>234</v>
      </c>
      <c r="C285" t="str">
        <f>IF(B284&lt;Utenti!$B$25, Quellstärke/(Volumen*Verlustrate)*(1-EXP(-Verlustrate*B285)),"")</f>
        <v/>
      </c>
      <c r="D285">
        <f>IF(B285&gt;Utenti!$B$25, Quellstärke/(Volumen*Verlustrate)*(1-EXP(-Verlustrate*Utenti!$B$25))  * EXP(-Verlustrate*(B285-Utenti!$B$25)), "")</f>
        <v>4.9489649811682079E-2</v>
      </c>
      <c r="E285">
        <f t="shared" si="44"/>
        <v>4.9489649811682079E-2</v>
      </c>
      <c r="F285">
        <f t="shared" si="36"/>
        <v>853.84703730000933</v>
      </c>
      <c r="G285">
        <f t="shared" si="37"/>
        <v>1707.6940746000187</v>
      </c>
      <c r="H285">
        <f t="shared" si="38"/>
        <v>5123.082223800061</v>
      </c>
      <c r="I285">
        <f t="shared" si="42"/>
        <v>234</v>
      </c>
      <c r="J285">
        <f>IF(B284&lt;Utenti!$B$25, C285+C$32/(INTERZONALFLOW)*(1-EXP(-INTERZONALFLOW/NFVOL*B285)),D285)</f>
        <v>4.9489649811682079E-2</v>
      </c>
      <c r="K285">
        <f t="shared" si="39"/>
        <v>1044.1698589167393</v>
      </c>
      <c r="L285">
        <f t="shared" si="40"/>
        <v>2088.3397178334785</v>
      </c>
      <c r="M285">
        <f t="shared" si="41"/>
        <v>6265.0191535004369</v>
      </c>
      <c r="N285">
        <f t="shared" si="43"/>
        <v>234</v>
      </c>
    </row>
    <row r="286" spans="2:14" x14ac:dyDescent="0.2">
      <c r="B286">
        <f t="shared" si="35"/>
        <v>235</v>
      </c>
      <c r="C286" t="str">
        <f>IF(B285&lt;Utenti!$B$25, Quellstärke/(Volumen*Verlustrate)*(1-EXP(-Verlustrate*B286)),"")</f>
        <v/>
      </c>
      <c r="D286">
        <f>IF(B286&gt;Utenti!$B$25, Quellstärke/(Volumen*Verlustrate)*(1-EXP(-Verlustrate*Utenti!$B$25))  * EXP(-Verlustrate*(B286-Utenti!$B$25)), "")</f>
        <v>4.6584195115373067E-2</v>
      </c>
      <c r="E286">
        <f t="shared" si="44"/>
        <v>4.6584195115373067E-2</v>
      </c>
      <c r="F286">
        <f t="shared" si="36"/>
        <v>853.8473866814727</v>
      </c>
      <c r="G286">
        <f t="shared" si="37"/>
        <v>1707.6947733629454</v>
      </c>
      <c r="H286">
        <f t="shared" si="38"/>
        <v>5123.0843200888412</v>
      </c>
      <c r="I286">
        <f t="shared" si="42"/>
        <v>235</v>
      </c>
      <c r="J286">
        <f>IF(B285&lt;Utenti!$B$25, C286+C$32/(INTERZONALFLOW)*(1-EXP(-INTERZONALFLOW/NFVOL*B286)),D286)</f>
        <v>4.6584195115373067E-2</v>
      </c>
      <c r="K286">
        <f t="shared" si="39"/>
        <v>1044.1702082982026</v>
      </c>
      <c r="L286">
        <f t="shared" si="40"/>
        <v>2088.3404165964052</v>
      </c>
      <c r="M286">
        <f t="shared" si="41"/>
        <v>6265.0212497892171</v>
      </c>
      <c r="N286">
        <f t="shared" si="43"/>
        <v>235</v>
      </c>
    </row>
    <row r="287" spans="2:14" x14ac:dyDescent="0.2">
      <c r="B287">
        <f t="shared" si="35"/>
        <v>236</v>
      </c>
      <c r="C287" t="str">
        <f>IF(B286&lt;Utenti!$B$25, Quellstärke/(Volumen*Verlustrate)*(1-EXP(-Verlustrate*B287)),"")</f>
        <v/>
      </c>
      <c r="D287">
        <f>IF(B287&gt;Utenti!$B$25, Quellstärke/(Volumen*Verlustrate)*(1-EXP(-Verlustrate*Utenti!$B$25))  * EXP(-Verlustrate*(B287-Utenti!$B$25)), "")</f>
        <v>4.3849314812385277E-2</v>
      </c>
      <c r="E287">
        <f t="shared" si="44"/>
        <v>4.3849314812385277E-2</v>
      </c>
      <c r="F287">
        <f t="shared" si="36"/>
        <v>853.84771555133375</v>
      </c>
      <c r="G287">
        <f t="shared" si="37"/>
        <v>1707.6954311026675</v>
      </c>
      <c r="H287">
        <f t="shared" si="38"/>
        <v>5123.086293308008</v>
      </c>
      <c r="I287">
        <f t="shared" si="42"/>
        <v>236</v>
      </c>
      <c r="J287">
        <f>IF(B286&lt;Utenti!$B$25, C287+C$32/(INTERZONALFLOW)*(1-EXP(-INTERZONALFLOW/NFVOL*B287)),D287)</f>
        <v>4.3849314812385277E-2</v>
      </c>
      <c r="K287">
        <f t="shared" si="39"/>
        <v>1044.1705371680637</v>
      </c>
      <c r="L287">
        <f t="shared" si="40"/>
        <v>2088.3410743361273</v>
      </c>
      <c r="M287">
        <f t="shared" si="41"/>
        <v>6265.0232230083839</v>
      </c>
      <c r="N287">
        <f t="shared" si="43"/>
        <v>236</v>
      </c>
    </row>
    <row r="288" spans="2:14" x14ac:dyDescent="0.2">
      <c r="B288">
        <f t="shared" si="35"/>
        <v>237</v>
      </c>
      <c r="C288" t="str">
        <f>IF(B287&lt;Utenti!$B$25, Quellstärke/(Volumen*Verlustrate)*(1-EXP(-Verlustrate*B288)),"")</f>
        <v/>
      </c>
      <c r="D288">
        <f>IF(B288&gt;Utenti!$B$25, Quellstärke/(Volumen*Verlustrate)*(1-EXP(-Verlustrate*Utenti!$B$25))  * EXP(-Verlustrate*(B288-Utenti!$B$25)), "")</f>
        <v>4.1274994764933577E-2</v>
      </c>
      <c r="E288">
        <f t="shared" si="44"/>
        <v>4.1274994764933577E-2</v>
      </c>
      <c r="F288">
        <f t="shared" si="36"/>
        <v>853.84802511379451</v>
      </c>
      <c r="G288">
        <f t="shared" si="37"/>
        <v>1707.696050227589</v>
      </c>
      <c r="H288">
        <f t="shared" si="38"/>
        <v>5123.0881506827727</v>
      </c>
      <c r="I288">
        <f t="shared" si="42"/>
        <v>237</v>
      </c>
      <c r="J288">
        <f>IF(B287&lt;Utenti!$B$25, C288+C$32/(INTERZONALFLOW)*(1-EXP(-INTERZONALFLOW/NFVOL*B288)),D288)</f>
        <v>4.1274994764933577E-2</v>
      </c>
      <c r="K288">
        <f t="shared" si="39"/>
        <v>1044.1708467305243</v>
      </c>
      <c r="L288">
        <f t="shared" si="40"/>
        <v>2088.3416934610486</v>
      </c>
      <c r="M288">
        <f t="shared" si="41"/>
        <v>6265.0250803831486</v>
      </c>
      <c r="N288">
        <f t="shared" si="43"/>
        <v>237</v>
      </c>
    </row>
    <row r="289" spans="2:14" x14ac:dyDescent="0.2">
      <c r="B289">
        <f t="shared" si="35"/>
        <v>238</v>
      </c>
      <c r="C289" t="str">
        <f>IF(B288&lt;Utenti!$B$25, Quellstärke/(Volumen*Verlustrate)*(1-EXP(-Verlustrate*B289)),"")</f>
        <v/>
      </c>
      <c r="D289">
        <f>IF(B289&gt;Utenti!$B$25, Quellstärke/(Volumen*Verlustrate)*(1-EXP(-Verlustrate*Utenti!$B$25))  * EXP(-Verlustrate*(B289-Utenti!$B$25)), "")</f>
        <v>3.88518087485396E-2</v>
      </c>
      <c r="E289">
        <f t="shared" si="44"/>
        <v>3.88518087485396E-2</v>
      </c>
      <c r="F289">
        <f t="shared" si="36"/>
        <v>853.84831650236015</v>
      </c>
      <c r="G289">
        <f t="shared" si="37"/>
        <v>1707.6966330047203</v>
      </c>
      <c r="H289">
        <f t="shared" si="38"/>
        <v>5123.0898990141668</v>
      </c>
      <c r="I289">
        <f t="shared" si="42"/>
        <v>238</v>
      </c>
      <c r="J289">
        <f>IF(B288&lt;Utenti!$B$25, C289+C$32/(INTERZONALFLOW)*(1-EXP(-INTERZONALFLOW/NFVOL*B289)),D289)</f>
        <v>3.88518087485396E-2</v>
      </c>
      <c r="K289">
        <f t="shared" si="39"/>
        <v>1044.1711381190898</v>
      </c>
      <c r="L289">
        <f t="shared" si="40"/>
        <v>2088.3422762381797</v>
      </c>
      <c r="M289">
        <f t="shared" si="41"/>
        <v>6265.0268287145427</v>
      </c>
      <c r="N289">
        <f t="shared" si="43"/>
        <v>238</v>
      </c>
    </row>
    <row r="290" spans="2:14" x14ac:dyDescent="0.2">
      <c r="B290">
        <f t="shared" si="35"/>
        <v>239</v>
      </c>
      <c r="C290" t="str">
        <f>IF(B289&lt;Utenti!$B$25, Quellstärke/(Volumen*Verlustrate)*(1-EXP(-Verlustrate*B290)),"")</f>
        <v/>
      </c>
      <c r="D290">
        <f>IF(B290&gt;Utenti!$B$25, Quellstärke/(Volumen*Verlustrate)*(1-EXP(-Verlustrate*Utenti!$B$25))  * EXP(-Verlustrate*(B290-Utenti!$B$25)), "")</f>
        <v>3.6570883936622701E-2</v>
      </c>
      <c r="E290">
        <f t="shared" si="44"/>
        <v>3.6570883936622701E-2</v>
      </c>
      <c r="F290">
        <f t="shared" si="36"/>
        <v>853.84859078398972</v>
      </c>
      <c r="G290">
        <f t="shared" si="37"/>
        <v>1707.6971815679794</v>
      </c>
      <c r="H290">
        <f t="shared" si="38"/>
        <v>5123.0915447039442</v>
      </c>
      <c r="I290">
        <f t="shared" si="42"/>
        <v>239</v>
      </c>
      <c r="J290">
        <f>IF(B289&lt;Utenti!$B$25, C290+C$32/(INTERZONALFLOW)*(1-EXP(-INTERZONALFLOW/NFVOL*B290)),D290)</f>
        <v>3.6570883936622701E-2</v>
      </c>
      <c r="K290">
        <f t="shared" si="39"/>
        <v>1044.1714124007194</v>
      </c>
      <c r="L290">
        <f t="shared" si="40"/>
        <v>2088.3428248014388</v>
      </c>
      <c r="M290">
        <f t="shared" si="41"/>
        <v>6265.0284744043201</v>
      </c>
      <c r="N290">
        <f t="shared" si="43"/>
        <v>239</v>
      </c>
    </row>
    <row r="291" spans="2:14" x14ac:dyDescent="0.2">
      <c r="B291">
        <f t="shared" si="35"/>
        <v>240</v>
      </c>
      <c r="C291" t="str">
        <f>IF(B290&lt;Utenti!$B$25, Quellstärke/(Volumen*Verlustrate)*(1-EXP(-Verlustrate*B291)),"")</f>
        <v/>
      </c>
      <c r="D291">
        <f>IF(B291&gt;Utenti!$B$25, Quellstärke/(Volumen*Verlustrate)*(1-EXP(-Verlustrate*Utenti!$B$25))  * EXP(-Verlustrate*(B291-Utenti!$B$25)), "")</f>
        <v>3.4423868411434078E-2</v>
      </c>
      <c r="E291">
        <f t="shared" si="44"/>
        <v>3.4423868411434078E-2</v>
      </c>
      <c r="F291">
        <f t="shared" si="36"/>
        <v>853.84884896300275</v>
      </c>
      <c r="G291">
        <f t="shared" si="37"/>
        <v>1707.6976979260055</v>
      </c>
      <c r="H291">
        <f t="shared" si="38"/>
        <v>5123.0930937780231</v>
      </c>
      <c r="I291">
        <f t="shared" si="42"/>
        <v>240</v>
      </c>
      <c r="J291">
        <f>IF(B290&lt;Utenti!$B$25, C291+C$32/(INTERZONALFLOW)*(1-EXP(-INTERZONALFLOW/NFVOL*B291)),D291)</f>
        <v>3.4423868411434078E-2</v>
      </c>
      <c r="K291">
        <f t="shared" si="39"/>
        <v>1044.1716705797326</v>
      </c>
      <c r="L291">
        <f t="shared" si="40"/>
        <v>2088.3433411594651</v>
      </c>
      <c r="M291">
        <f t="shared" si="41"/>
        <v>6265.030023478399</v>
      </c>
      <c r="N291">
        <f t="shared" si="43"/>
        <v>240</v>
      </c>
    </row>
    <row r="292" spans="2:14" x14ac:dyDescent="0.2">
      <c r="B292">
        <f t="shared" si="35"/>
        <v>241</v>
      </c>
      <c r="C292" t="str">
        <f>IF(B291&lt;Utenti!$B$25, Quellstärke/(Volumen*Verlustrate)*(1-EXP(-Verlustrate*B292)),"")</f>
        <v/>
      </c>
      <c r="D292">
        <f>IF(B292&gt;Utenti!$B$25, Quellstärke/(Volumen*Verlustrate)*(1-EXP(-Verlustrate*Utenti!$B$25))  * EXP(-Verlustrate*(B292-Utenti!$B$25)), "")</f>
        <v>3.2402900582368624E-2</v>
      </c>
      <c r="E292">
        <f t="shared" si="44"/>
        <v>3.2402900582368624E-2</v>
      </c>
      <c r="F292">
        <f t="shared" si="36"/>
        <v>853.84909198475714</v>
      </c>
      <c r="G292">
        <f t="shared" si="37"/>
        <v>1707.6981839695143</v>
      </c>
      <c r="H292">
        <f t="shared" si="38"/>
        <v>5123.094551908549</v>
      </c>
      <c r="I292">
        <f t="shared" si="42"/>
        <v>241</v>
      </c>
      <c r="J292">
        <f>IF(B291&lt;Utenti!$B$25, C292+C$32/(INTERZONALFLOW)*(1-EXP(-INTERZONALFLOW/NFVOL*B292)),D292)</f>
        <v>3.2402900582368624E-2</v>
      </c>
      <c r="K292">
        <f t="shared" si="39"/>
        <v>1044.1719136014869</v>
      </c>
      <c r="L292">
        <f t="shared" si="40"/>
        <v>2088.3438272029739</v>
      </c>
      <c r="M292">
        <f t="shared" si="41"/>
        <v>6265.0314816089249</v>
      </c>
      <c r="N292">
        <f t="shared" si="43"/>
        <v>241</v>
      </c>
    </row>
    <row r="293" spans="2:14" x14ac:dyDescent="0.2">
      <c r="B293">
        <f t="shared" si="35"/>
        <v>242</v>
      </c>
      <c r="C293" t="str">
        <f>IF(B292&lt;Utenti!$B$25, Quellstärke/(Volumen*Verlustrate)*(1-EXP(-Verlustrate*B293)),"")</f>
        <v/>
      </c>
      <c r="D293">
        <f>IF(B293&gt;Utenti!$B$25, Quellstärke/(Volumen*Verlustrate)*(1-EXP(-Verlustrate*Utenti!$B$25))  * EXP(-Verlustrate*(B293-Utenti!$B$25)), "")</f>
        <v>3.0500580399677533E-2</v>
      </c>
      <c r="E293">
        <f t="shared" si="44"/>
        <v>3.0500580399677533E-2</v>
      </c>
      <c r="F293">
        <f t="shared" si="36"/>
        <v>853.84932073911011</v>
      </c>
      <c r="G293">
        <f t="shared" si="37"/>
        <v>1707.6986414782202</v>
      </c>
      <c r="H293">
        <f t="shared" si="38"/>
        <v>5123.0959244346668</v>
      </c>
      <c r="I293">
        <f t="shared" si="42"/>
        <v>242</v>
      </c>
      <c r="J293">
        <f>IF(B292&lt;Utenti!$B$25, C293+C$32/(INTERZONALFLOW)*(1-EXP(-INTERZONALFLOW/NFVOL*B293)),D293)</f>
        <v>3.0500580399677533E-2</v>
      </c>
      <c r="K293">
        <f t="shared" si="39"/>
        <v>1044.1721423558399</v>
      </c>
      <c r="L293">
        <f t="shared" si="40"/>
        <v>2088.3442847116798</v>
      </c>
      <c r="M293">
        <f t="shared" si="41"/>
        <v>6265.0328541350427</v>
      </c>
      <c r="N293">
        <f t="shared" si="43"/>
        <v>242</v>
      </c>
    </row>
    <row r="294" spans="2:14" x14ac:dyDescent="0.2">
      <c r="B294">
        <f t="shared" si="35"/>
        <v>243</v>
      </c>
      <c r="C294" t="str">
        <f>IF(B293&lt;Utenti!$B$25, Quellstärke/(Volumen*Verlustrate)*(1-EXP(-Verlustrate*B294)),"")</f>
        <v/>
      </c>
      <c r="D294">
        <f>IF(B294&gt;Utenti!$B$25, Quellstärke/(Volumen*Verlustrate)*(1-EXP(-Verlustrate*Utenti!$B$25))  * EXP(-Verlustrate*(B294-Utenti!$B$25)), "")</f>
        <v>2.8709942258175206E-2</v>
      </c>
      <c r="E294">
        <f t="shared" si="44"/>
        <v>2.8709942258175206E-2</v>
      </c>
      <c r="F294">
        <f t="shared" si="36"/>
        <v>853.84953606367708</v>
      </c>
      <c r="G294">
        <f t="shared" si="37"/>
        <v>1707.6990721273542</v>
      </c>
      <c r="H294">
        <f t="shared" si="38"/>
        <v>5123.0972163820688</v>
      </c>
      <c r="I294">
        <f t="shared" si="42"/>
        <v>243</v>
      </c>
      <c r="J294">
        <f>IF(B293&lt;Utenti!$B$25, C294+C$32/(INTERZONALFLOW)*(1-EXP(-INTERZONALFLOW/NFVOL*B294)),D294)</f>
        <v>2.8709942258175206E-2</v>
      </c>
      <c r="K294">
        <f t="shared" si="39"/>
        <v>1044.1723576804068</v>
      </c>
      <c r="L294">
        <f t="shared" si="40"/>
        <v>2088.3447153608136</v>
      </c>
      <c r="M294">
        <f t="shared" si="41"/>
        <v>6265.0341460824447</v>
      </c>
      <c r="N294">
        <f t="shared" si="43"/>
        <v>243</v>
      </c>
    </row>
    <row r="295" spans="2:14" x14ac:dyDescent="0.2">
      <c r="B295">
        <f t="shared" si="35"/>
        <v>244</v>
      </c>
      <c r="C295" t="str">
        <f>IF(B294&lt;Utenti!$B$25, Quellstärke/(Volumen*Verlustrate)*(1-EXP(-Verlustrate*B295)),"")</f>
        <v/>
      </c>
      <c r="D295">
        <f>IF(B295&gt;Utenti!$B$25, Quellstärke/(Volumen*Verlustrate)*(1-EXP(-Verlustrate*Utenti!$B$25))  * EXP(-Verlustrate*(B295-Utenti!$B$25)), "")</f>
        <v>2.7024429491724275E-2</v>
      </c>
      <c r="E295">
        <f t="shared" si="44"/>
        <v>2.7024429491724275E-2</v>
      </c>
      <c r="F295">
        <f t="shared" si="36"/>
        <v>853.84973874689831</v>
      </c>
      <c r="G295">
        <f t="shared" si="37"/>
        <v>1707.6994774937966</v>
      </c>
      <c r="H295">
        <f t="shared" si="38"/>
        <v>5123.0984324813962</v>
      </c>
      <c r="I295">
        <f t="shared" si="42"/>
        <v>244</v>
      </c>
      <c r="J295">
        <f>IF(B294&lt;Utenti!$B$25, C295+C$32/(INTERZONALFLOW)*(1-EXP(-INTERZONALFLOW/NFVOL*B295)),D295)</f>
        <v>2.7024429491724275E-2</v>
      </c>
      <c r="K295">
        <f t="shared" si="39"/>
        <v>1044.172560363628</v>
      </c>
      <c r="L295">
        <f t="shared" si="40"/>
        <v>2088.345120727256</v>
      </c>
      <c r="M295">
        <f t="shared" si="41"/>
        <v>6265.0353621817721</v>
      </c>
      <c r="N295">
        <f t="shared" si="43"/>
        <v>244</v>
      </c>
    </row>
    <row r="296" spans="2:14" x14ac:dyDescent="0.2">
      <c r="B296">
        <f t="shared" si="35"/>
        <v>245</v>
      </c>
      <c r="C296" t="str">
        <f>IF(B295&lt;Utenti!$B$25, Quellstärke/(Volumen*Verlustrate)*(1-EXP(-Verlustrate*B296)),"")</f>
        <v/>
      </c>
      <c r="D296">
        <f>IF(B296&gt;Utenti!$B$25, Quellstärke/(Volumen*Verlustrate)*(1-EXP(-Verlustrate*Utenti!$B$25))  * EXP(-Verlustrate*(B296-Utenti!$B$25)), "")</f>
        <v>2.5437870365107345E-2</v>
      </c>
      <c r="E296">
        <f t="shared" si="44"/>
        <v>2.5437870365107345E-2</v>
      </c>
      <c r="F296">
        <f t="shared" si="36"/>
        <v>853.84992953092603</v>
      </c>
      <c r="G296">
        <f t="shared" si="37"/>
        <v>1707.6998590618521</v>
      </c>
      <c r="H296">
        <f t="shared" si="38"/>
        <v>5123.0995771855623</v>
      </c>
      <c r="I296">
        <f t="shared" si="42"/>
        <v>245</v>
      </c>
      <c r="J296">
        <f>IF(B295&lt;Utenti!$B$25, C296+C$32/(INTERZONALFLOW)*(1-EXP(-INTERZONALFLOW/NFVOL*B296)),D296)</f>
        <v>2.5437870365107345E-2</v>
      </c>
      <c r="K296">
        <f t="shared" si="39"/>
        <v>1044.1727511476558</v>
      </c>
      <c r="L296">
        <f t="shared" si="40"/>
        <v>2088.3455022953117</v>
      </c>
      <c r="M296">
        <f t="shared" si="41"/>
        <v>6265.0365068859383</v>
      </c>
      <c r="N296">
        <f t="shared" si="43"/>
        <v>245</v>
      </c>
    </row>
    <row r="297" spans="2:14" x14ac:dyDescent="0.2">
      <c r="B297">
        <f t="shared" si="35"/>
        <v>246</v>
      </c>
      <c r="C297" t="str">
        <f>IF(B296&lt;Utenti!$B$25, Quellstärke/(Volumen*Verlustrate)*(1-EXP(-Verlustrate*B297)),"")</f>
        <v/>
      </c>
      <c r="D297">
        <f>IF(B297&gt;Utenti!$B$25, Quellstärke/(Volumen*Verlustrate)*(1-EXP(-Verlustrate*Utenti!$B$25))  * EXP(-Verlustrate*(B297-Utenti!$B$25)), "")</f>
        <v>2.394445547537509E-2</v>
      </c>
      <c r="E297">
        <f t="shared" si="44"/>
        <v>2.394445547537509E-2</v>
      </c>
      <c r="F297">
        <f t="shared" si="36"/>
        <v>853.8501091143421</v>
      </c>
      <c r="G297">
        <f t="shared" si="37"/>
        <v>1707.7002182286842</v>
      </c>
      <c r="H297">
        <f t="shared" si="38"/>
        <v>5123.100654686059</v>
      </c>
      <c r="I297">
        <f t="shared" si="42"/>
        <v>246</v>
      </c>
      <c r="J297">
        <f>IF(B296&lt;Utenti!$B$25, C297+C$32/(INTERZONALFLOW)*(1-EXP(-INTERZONALFLOW/NFVOL*B297)),D297)</f>
        <v>2.394445547537509E-2</v>
      </c>
      <c r="K297">
        <f t="shared" si="39"/>
        <v>1044.1729307310718</v>
      </c>
      <c r="L297">
        <f t="shared" si="40"/>
        <v>2088.3458614621436</v>
      </c>
      <c r="M297">
        <f t="shared" si="41"/>
        <v>6265.0375843864349</v>
      </c>
      <c r="N297">
        <f t="shared" si="43"/>
        <v>246</v>
      </c>
    </row>
    <row r="298" spans="2:14" x14ac:dyDescent="0.2">
      <c r="B298">
        <f t="shared" si="35"/>
        <v>247</v>
      </c>
      <c r="C298" t="str">
        <f>IF(B297&lt;Utenti!$B$25, Quellstärke/(Volumen*Verlustrate)*(1-EXP(-Verlustrate*B298)),"")</f>
        <v/>
      </c>
      <c r="D298">
        <f>IF(B298&gt;Utenti!$B$25, Quellstärke/(Volumen*Verlustrate)*(1-EXP(-Verlustrate*Utenti!$B$25))  * EXP(-Verlustrate*(B298-Utenti!$B$25)), "")</f>
        <v>2.2538716479924191E-2</v>
      </c>
      <c r="E298">
        <f t="shared" si="44"/>
        <v>2.2538716479924191E-2</v>
      </c>
      <c r="F298">
        <f t="shared" si="36"/>
        <v>853.85027815471574</v>
      </c>
      <c r="G298">
        <f t="shared" si="37"/>
        <v>1707.7005563094315</v>
      </c>
      <c r="H298">
        <f t="shared" si="38"/>
        <v>5123.1016689283006</v>
      </c>
      <c r="I298">
        <f t="shared" si="42"/>
        <v>247</v>
      </c>
      <c r="J298">
        <f>IF(B297&lt;Utenti!$B$25, C298+C$32/(INTERZONALFLOW)*(1-EXP(-INTERZONALFLOW/NFVOL*B298)),D298)</f>
        <v>2.2538716479924191E-2</v>
      </c>
      <c r="K298">
        <f t="shared" si="39"/>
        <v>1044.1730997714453</v>
      </c>
      <c r="L298">
        <f t="shared" si="40"/>
        <v>2088.3461995428906</v>
      </c>
      <c r="M298">
        <f t="shared" si="41"/>
        <v>6265.0385986286765</v>
      </c>
      <c r="N298">
        <f t="shared" si="43"/>
        <v>247</v>
      </c>
    </row>
    <row r="299" spans="2:14" x14ac:dyDescent="0.2">
      <c r="B299">
        <f t="shared" si="35"/>
        <v>248</v>
      </c>
      <c r="C299" t="str">
        <f>IF(B298&lt;Utenti!$B$25, Quellstärke/(Volumen*Verlustrate)*(1-EXP(-Verlustrate*B299)),"")</f>
        <v/>
      </c>
      <c r="D299">
        <f>IF(B299&gt;Utenti!$B$25, Quellstärke/(Volumen*Verlustrate)*(1-EXP(-Verlustrate*Utenti!$B$25))  * EXP(-Verlustrate*(B299-Utenti!$B$25)), "")</f>
        <v>2.1215506073413829E-2</v>
      </c>
      <c r="E299">
        <f t="shared" si="44"/>
        <v>2.1215506073413829E-2</v>
      </c>
      <c r="F299">
        <f t="shared" si="36"/>
        <v>853.85043727101129</v>
      </c>
      <c r="G299">
        <f t="shared" si="37"/>
        <v>1707.7008745420226</v>
      </c>
      <c r="H299">
        <f t="shared" si="38"/>
        <v>5123.1026236260741</v>
      </c>
      <c r="I299">
        <f t="shared" si="42"/>
        <v>248</v>
      </c>
      <c r="J299">
        <f>IF(B298&lt;Utenti!$B$25, C299+C$32/(INTERZONALFLOW)*(1-EXP(-INTERZONALFLOW/NFVOL*B299)),D299)</f>
        <v>2.1215506073413829E-2</v>
      </c>
      <c r="K299">
        <f t="shared" si="39"/>
        <v>1044.173258887741</v>
      </c>
      <c r="L299">
        <f t="shared" si="40"/>
        <v>2088.346517775482</v>
      </c>
      <c r="M299">
        <f t="shared" si="41"/>
        <v>6265.03955332645</v>
      </c>
      <c r="N299">
        <f t="shared" si="43"/>
        <v>248</v>
      </c>
    </row>
    <row r="300" spans="2:14" x14ac:dyDescent="0.2">
      <c r="B300">
        <f t="shared" si="35"/>
        <v>249</v>
      </c>
      <c r="C300" t="str">
        <f>IF(B299&lt;Utenti!$B$25, Quellstärke/(Volumen*Verlustrate)*(1-EXP(-Verlustrate*B300)),"")</f>
        <v/>
      </c>
      <c r="D300">
        <f>IF(B300&gt;Utenti!$B$25, Quellstärke/(Volumen*Verlustrate)*(1-EXP(-Verlustrate*Utenti!$B$25))  * EXP(-Verlustrate*(B300-Utenti!$B$25)), "")</f>
        <v>1.9969979140204E-2</v>
      </c>
      <c r="E300">
        <f t="shared" si="44"/>
        <v>1.9969979140204E-2</v>
      </c>
      <c r="F300">
        <f t="shared" si="36"/>
        <v>853.85058704585481</v>
      </c>
      <c r="G300">
        <f t="shared" si="37"/>
        <v>1707.7011740917096</v>
      </c>
      <c r="H300">
        <f t="shared" si="38"/>
        <v>5123.1035222751352</v>
      </c>
      <c r="I300">
        <f t="shared" si="42"/>
        <v>249</v>
      </c>
      <c r="J300">
        <f>IF(B299&lt;Utenti!$B$25, C300+C$32/(INTERZONALFLOW)*(1-EXP(-INTERZONALFLOW/NFVOL*B300)),D300)</f>
        <v>1.9969979140204E-2</v>
      </c>
      <c r="K300">
        <f t="shared" si="39"/>
        <v>1044.1734086625845</v>
      </c>
      <c r="L300">
        <f t="shared" si="40"/>
        <v>2088.346817325169</v>
      </c>
      <c r="M300">
        <f t="shared" si="41"/>
        <v>6265.0404519755111</v>
      </c>
      <c r="N300">
        <f t="shared" si="43"/>
        <v>249</v>
      </c>
    </row>
    <row r="301" spans="2:14" x14ac:dyDescent="0.2">
      <c r="B301">
        <f t="shared" si="35"/>
        <v>250</v>
      </c>
      <c r="C301" t="str">
        <f>IF(B300&lt;Utenti!$B$25, Quellstärke/(Volumen*Verlustrate)*(1-EXP(-Verlustrate*B301)),"")</f>
        <v/>
      </c>
      <c r="D301">
        <f>IF(B301&gt;Utenti!$B$25, Quellstärke/(Volumen*Verlustrate)*(1-EXP(-Verlustrate*Utenti!$B$25))  * EXP(-Verlustrate*(B301-Utenti!$B$25)), "")</f>
        <v>1.8797575013303085E-2</v>
      </c>
      <c r="E301">
        <f t="shared" si="44"/>
        <v>1.8797575013303085E-2</v>
      </c>
      <c r="F301">
        <f t="shared" si="36"/>
        <v>853.8507280276674</v>
      </c>
      <c r="G301">
        <f t="shared" si="37"/>
        <v>1707.7014560553348</v>
      </c>
      <c r="H301">
        <f t="shared" si="38"/>
        <v>5123.1043681660112</v>
      </c>
      <c r="I301">
        <f t="shared" si="42"/>
        <v>250</v>
      </c>
      <c r="J301">
        <f>IF(B300&lt;Utenti!$B$25, C301+C$32/(INTERZONALFLOW)*(1-EXP(-INTERZONALFLOW/NFVOL*B301)),D301)</f>
        <v>1.8797575013303085E-2</v>
      </c>
      <c r="K301">
        <f t="shared" si="39"/>
        <v>1044.1735496443971</v>
      </c>
      <c r="L301">
        <f t="shared" si="40"/>
        <v>2088.3470992887942</v>
      </c>
      <c r="M301">
        <f t="shared" si="41"/>
        <v>6265.0412978663871</v>
      </c>
      <c r="N301">
        <f t="shared" si="43"/>
        <v>250</v>
      </c>
    </row>
    <row r="302" spans="2:14" x14ac:dyDescent="0.2">
      <c r="B302">
        <f t="shared" si="35"/>
        <v>251</v>
      </c>
      <c r="C302" t="str">
        <f>IF(B301&lt;Utenti!$B$25, Quellstärke/(Volumen*Verlustrate)*(1-EXP(-Verlustrate*B302)),"")</f>
        <v/>
      </c>
      <c r="D302">
        <f>IF(B302&gt;Utenti!$B$25, Quellstärke/(Volumen*Verlustrate)*(1-EXP(-Verlustrate*Utenti!$B$25))  * EXP(-Verlustrate*(B302-Utenti!$B$25)), "")</f>
        <v>1.7694000774862412E-2</v>
      </c>
      <c r="E302">
        <f t="shared" si="44"/>
        <v>1.7694000774862412E-2</v>
      </c>
      <c r="F302">
        <f t="shared" si="36"/>
        <v>853.85086073267325</v>
      </c>
      <c r="G302">
        <f t="shared" si="37"/>
        <v>1707.7017214653465</v>
      </c>
      <c r="H302">
        <f t="shared" si="38"/>
        <v>5123.1051643960463</v>
      </c>
      <c r="I302">
        <f t="shared" si="42"/>
        <v>251</v>
      </c>
      <c r="J302">
        <f>IF(B301&lt;Utenti!$B$25, C302+C$32/(INTERZONALFLOW)*(1-EXP(-INTERZONALFLOW/NFVOL*B302)),D302)</f>
        <v>1.7694000774862412E-2</v>
      </c>
      <c r="K302">
        <f t="shared" si="39"/>
        <v>1044.173682349403</v>
      </c>
      <c r="L302">
        <f t="shared" si="40"/>
        <v>2088.3473646988059</v>
      </c>
      <c r="M302">
        <f t="shared" si="41"/>
        <v>6265.0420940964223</v>
      </c>
      <c r="N302">
        <f t="shared" si="43"/>
        <v>251</v>
      </c>
    </row>
    <row r="303" spans="2:14" x14ac:dyDescent="0.2">
      <c r="B303">
        <f t="shared" si="35"/>
        <v>252</v>
      </c>
      <c r="C303" t="str">
        <f>IF(B302&lt;Utenti!$B$25, Quellstärke/(Volumen*Verlustrate)*(1-EXP(-Verlustrate*B303)),"")</f>
        <v/>
      </c>
      <c r="D303">
        <f>IF(B303&gt;Utenti!$B$25, Quellstärke/(Volumen*Verlustrate)*(1-EXP(-Verlustrate*Utenti!$B$25))  * EXP(-Verlustrate*(B303-Utenti!$B$25)), "")</f>
        <v>1.6655215537071485E-2</v>
      </c>
      <c r="E303">
        <f t="shared" si="44"/>
        <v>1.6655215537071485E-2</v>
      </c>
      <c r="F303">
        <f t="shared" si="36"/>
        <v>853.85098564678981</v>
      </c>
      <c r="G303">
        <f t="shared" si="37"/>
        <v>1707.7019712935796</v>
      </c>
      <c r="H303">
        <f t="shared" si="38"/>
        <v>5123.1059138807459</v>
      </c>
      <c r="I303">
        <f t="shared" si="42"/>
        <v>252</v>
      </c>
      <c r="J303">
        <f>IF(B302&lt;Utenti!$B$25, C303+C$32/(INTERZONALFLOW)*(1-EXP(-INTERZONALFLOW/NFVOL*B303)),D303)</f>
        <v>1.6655215537071485E-2</v>
      </c>
      <c r="K303">
        <f t="shared" si="39"/>
        <v>1044.1738072635194</v>
      </c>
      <c r="L303">
        <f t="shared" si="40"/>
        <v>2088.3476145270388</v>
      </c>
      <c r="M303">
        <f t="shared" si="41"/>
        <v>6265.0428435811218</v>
      </c>
      <c r="N303">
        <f t="shared" si="43"/>
        <v>252</v>
      </c>
    </row>
    <row r="304" spans="2:14" x14ac:dyDescent="0.2">
      <c r="B304">
        <f t="shared" si="35"/>
        <v>253</v>
      </c>
      <c r="C304" t="str">
        <f>IF(B303&lt;Utenti!$B$25, Quellstärke/(Volumen*Verlustrate)*(1-EXP(-Verlustrate*B304)),"")</f>
        <v/>
      </c>
      <c r="D304">
        <f>IF(B304&gt;Utenti!$B$25, Quellstärke/(Volumen*Verlustrate)*(1-EXP(-Verlustrate*Utenti!$B$25))  * EXP(-Verlustrate*(B304-Utenti!$B$25)), "")</f>
        <v>1.5677415645895035E-2</v>
      </c>
      <c r="E304">
        <f t="shared" si="44"/>
        <v>1.5677415645895035E-2</v>
      </c>
      <c r="F304">
        <f t="shared" si="36"/>
        <v>853.85110322740718</v>
      </c>
      <c r="G304">
        <f t="shared" si="37"/>
        <v>1707.7022064548144</v>
      </c>
      <c r="H304">
        <f t="shared" si="38"/>
        <v>5123.1066193644501</v>
      </c>
      <c r="I304">
        <f t="shared" si="42"/>
        <v>253</v>
      </c>
      <c r="J304">
        <f>IF(B303&lt;Utenti!$B$25, C304+C$32/(INTERZONALFLOW)*(1-EXP(-INTERZONALFLOW/NFVOL*B304)),D304)</f>
        <v>1.5677415645895035E-2</v>
      </c>
      <c r="K304">
        <f t="shared" si="39"/>
        <v>1044.1739248441368</v>
      </c>
      <c r="L304">
        <f t="shared" si="40"/>
        <v>2088.3478496882735</v>
      </c>
      <c r="M304">
        <f t="shared" si="41"/>
        <v>6265.043549064826</v>
      </c>
      <c r="N304">
        <f t="shared" si="43"/>
        <v>253</v>
      </c>
    </row>
    <row r="305" spans="2:14" x14ac:dyDescent="0.2">
      <c r="B305">
        <f t="shared" si="35"/>
        <v>254</v>
      </c>
      <c r="C305" t="str">
        <f>IF(B304&lt;Utenti!$B$25, Quellstärke/(Volumen*Verlustrate)*(1-EXP(-Verlustrate*B305)),"")</f>
        <v/>
      </c>
      <c r="D305">
        <f>IF(B305&gt;Utenti!$B$25, Quellstärke/(Volumen*Verlustrate)*(1-EXP(-Verlustrate*Utenti!$B$25))  * EXP(-Verlustrate*(B305-Utenti!$B$25)), "")</f>
        <v>1.4757020753474476E-2</v>
      </c>
      <c r="E305">
        <f t="shared" si="44"/>
        <v>1.4757020753474476E-2</v>
      </c>
      <c r="F305">
        <f t="shared" si="36"/>
        <v>853.85121390506288</v>
      </c>
      <c r="G305">
        <f t="shared" si="37"/>
        <v>1707.7024278101258</v>
      </c>
      <c r="H305">
        <f t="shared" si="38"/>
        <v>5123.1072834303841</v>
      </c>
      <c r="I305">
        <f t="shared" si="42"/>
        <v>254</v>
      </c>
      <c r="J305">
        <f>IF(B304&lt;Utenti!$B$25, C305+C$32/(INTERZONALFLOW)*(1-EXP(-INTERZONALFLOW/NFVOL*B305)),D305)</f>
        <v>1.4757020753474476E-2</v>
      </c>
      <c r="K305">
        <f t="shared" si="39"/>
        <v>1044.1740355217923</v>
      </c>
      <c r="L305">
        <f t="shared" si="40"/>
        <v>2088.3480710435847</v>
      </c>
      <c r="M305">
        <f t="shared" si="41"/>
        <v>6265.04421313076</v>
      </c>
      <c r="N305">
        <f t="shared" si="43"/>
        <v>254</v>
      </c>
    </row>
    <row r="306" spans="2:14" x14ac:dyDescent="0.2">
      <c r="B306">
        <f t="shared" si="35"/>
        <v>255</v>
      </c>
      <c r="C306" t="str">
        <f>IF(B305&lt;Utenti!$B$25, Quellstärke/(Volumen*Verlustrate)*(1-EXP(-Verlustrate*B306)),"")</f>
        <v/>
      </c>
      <c r="D306">
        <f>IF(B306&gt;Utenti!$B$25, Quellstärke/(Volumen*Verlustrate)*(1-EXP(-Verlustrate*Utenti!$B$25))  * EXP(-Verlustrate*(B306-Utenti!$B$25)), "")</f>
        <v>1.3890660708195071E-2</v>
      </c>
      <c r="E306">
        <f t="shared" si="44"/>
        <v>1.3890660708195071E-2</v>
      </c>
      <c r="F306">
        <f t="shared" si="36"/>
        <v>853.85131808501819</v>
      </c>
      <c r="G306">
        <f t="shared" si="37"/>
        <v>1707.7026361700364</v>
      </c>
      <c r="H306">
        <f t="shared" si="38"/>
        <v>5123.1079085101155</v>
      </c>
      <c r="I306">
        <f t="shared" si="42"/>
        <v>255</v>
      </c>
      <c r="J306">
        <f>IF(B305&lt;Utenti!$B$25, C306+C$32/(INTERZONALFLOW)*(1-EXP(-INTERZONALFLOW/NFVOL*B306)),D306)</f>
        <v>1.3890660708195071E-2</v>
      </c>
      <c r="K306">
        <f t="shared" si="39"/>
        <v>1044.1741397017477</v>
      </c>
      <c r="L306">
        <f t="shared" si="40"/>
        <v>2088.3482794034953</v>
      </c>
      <c r="M306">
        <f t="shared" si="41"/>
        <v>6265.0448382104914</v>
      </c>
      <c r="N306">
        <f t="shared" si="43"/>
        <v>255</v>
      </c>
    </row>
    <row r="307" spans="2:14" x14ac:dyDescent="0.2">
      <c r="B307">
        <f t="shared" si="35"/>
        <v>256</v>
      </c>
      <c r="C307" t="str">
        <f>IF(B306&lt;Utenti!$B$25, Quellstärke/(Volumen*Verlustrate)*(1-EXP(-Verlustrate*B307)),"")</f>
        <v/>
      </c>
      <c r="D307">
        <f>IF(B307&gt;Utenti!$B$25, Quellstärke/(Volumen*Verlustrate)*(1-EXP(-Verlustrate*Utenti!$B$25))  * EXP(-Verlustrate*(B307-Utenti!$B$25)), "")</f>
        <v>1.3075163214415396E-2</v>
      </c>
      <c r="E307">
        <f t="shared" si="44"/>
        <v>1.3075163214415396E-2</v>
      </c>
      <c r="F307">
        <f t="shared" si="36"/>
        <v>853.85141614874226</v>
      </c>
      <c r="G307">
        <f t="shared" si="37"/>
        <v>1707.7028322974845</v>
      </c>
      <c r="H307">
        <f t="shared" si="38"/>
        <v>5123.1084968924606</v>
      </c>
      <c r="I307">
        <f t="shared" si="42"/>
        <v>256</v>
      </c>
      <c r="J307">
        <f>IF(B306&lt;Utenti!$B$25, C307+C$32/(INTERZONALFLOW)*(1-EXP(-INTERZONALFLOW/NFVOL*B307)),D307)</f>
        <v>1.3075163214415396E-2</v>
      </c>
      <c r="K307">
        <f t="shared" si="39"/>
        <v>1044.1742377654718</v>
      </c>
      <c r="L307">
        <f t="shared" si="40"/>
        <v>2088.3484755309437</v>
      </c>
      <c r="M307">
        <f t="shared" si="41"/>
        <v>6265.0454265928365</v>
      </c>
      <c r="N307">
        <f t="shared" si="43"/>
        <v>256</v>
      </c>
    </row>
    <row r="308" spans="2:14" x14ac:dyDescent="0.2">
      <c r="B308">
        <f t="shared" si="35"/>
        <v>257</v>
      </c>
      <c r="C308" t="str">
        <f>IF(B307&lt;Utenti!$B$25, Quellstärke/(Volumen*Verlustrate)*(1-EXP(-Verlustrate*B308)),"")</f>
        <v/>
      </c>
      <c r="D308">
        <f>IF(B308&gt;Utenti!$B$25, Quellstärke/(Volumen*Verlustrate)*(1-EXP(-Verlustrate*Utenti!$B$25))  * EXP(-Verlustrate*(B308-Utenti!$B$25)), "")</f>
        <v>1.2307542216673729E-2</v>
      </c>
      <c r="E308">
        <f t="shared" si="44"/>
        <v>1.2307542216673729E-2</v>
      </c>
      <c r="F308">
        <f t="shared" si="36"/>
        <v>853.85150845530893</v>
      </c>
      <c r="G308">
        <f t="shared" si="37"/>
        <v>1707.7030169106179</v>
      </c>
      <c r="H308">
        <f t="shared" si="38"/>
        <v>5123.1090507318604</v>
      </c>
      <c r="I308">
        <f t="shared" si="42"/>
        <v>257</v>
      </c>
      <c r="J308">
        <f>IF(B307&lt;Utenti!$B$25, C308+C$32/(INTERZONALFLOW)*(1-EXP(-INTERZONALFLOW/NFVOL*B308)),D308)</f>
        <v>1.2307542216673729E-2</v>
      </c>
      <c r="K308">
        <f t="shared" si="39"/>
        <v>1044.1743300720384</v>
      </c>
      <c r="L308">
        <f t="shared" si="40"/>
        <v>2088.3486601440768</v>
      </c>
      <c r="M308">
        <f t="shared" si="41"/>
        <v>6265.0459804322363</v>
      </c>
      <c r="N308">
        <f t="shared" si="43"/>
        <v>257</v>
      </c>
    </row>
    <row r="309" spans="2:14" x14ac:dyDescent="0.2">
      <c r="B309">
        <f t="shared" ref="B309:B372" si="45">B308+1</f>
        <v>258</v>
      </c>
      <c r="C309" t="str">
        <f>IF(B308&lt;Utenti!$B$25, Quellstärke/(Volumen*Verlustrate)*(1-EXP(-Verlustrate*B309)),"")</f>
        <v/>
      </c>
      <c r="D309">
        <f>IF(B309&gt;Utenti!$B$25, Quellstärke/(Volumen*Verlustrate)*(1-EXP(-Verlustrate*Utenti!$B$25))  * EXP(-Verlustrate*(B309-Utenti!$B$25)), "")</f>
        <v>1.1584986965837922E-2</v>
      </c>
      <c r="E309">
        <f t="shared" si="44"/>
        <v>1.1584986965837922E-2</v>
      </c>
      <c r="F309">
        <f t="shared" ref="F309:F372" si="46">$E309*$E$25+F308</f>
        <v>853.85159534271122</v>
      </c>
      <c r="G309">
        <f t="shared" ref="G309:G372" si="47">$E309*$E$26+G308</f>
        <v>1707.7031906854224</v>
      </c>
      <c r="H309">
        <f t="shared" ref="H309:H372" si="48">$E309*$E$27+H308</f>
        <v>5123.1095720562735</v>
      </c>
      <c r="I309">
        <f t="shared" si="42"/>
        <v>258</v>
      </c>
      <c r="J309">
        <f>IF(B308&lt;Utenti!$B$25, C309+C$32/(INTERZONALFLOW)*(1-EXP(-INTERZONALFLOW/NFVOL*B309)),D309)</f>
        <v>1.1584986965837922E-2</v>
      </c>
      <c r="K309">
        <f t="shared" ref="K309:K372" si="49">$J309*$E$25+K308</f>
        <v>1044.1744169594406</v>
      </c>
      <c r="L309">
        <f t="shared" ref="L309:L372" si="50">$J309*$E$26+L308</f>
        <v>2088.3488339188812</v>
      </c>
      <c r="M309">
        <f t="shared" ref="M309:M372" si="51">$J309*$E$27+M308</f>
        <v>6265.0465017566494</v>
      </c>
      <c r="N309">
        <f t="shared" si="43"/>
        <v>258</v>
      </c>
    </row>
    <row r="310" spans="2:14" x14ac:dyDescent="0.2">
      <c r="B310">
        <f t="shared" si="45"/>
        <v>259</v>
      </c>
      <c r="C310" t="str">
        <f>IF(B309&lt;Utenti!$B$25, Quellstärke/(Volumen*Verlustrate)*(1-EXP(-Verlustrate*B310)),"")</f>
        <v/>
      </c>
      <c r="D310">
        <f>IF(B310&gt;Utenti!$B$25, Quellstärke/(Volumen*Verlustrate)*(1-EXP(-Verlustrate*Utenti!$B$25))  * EXP(-Verlustrate*(B310-Utenti!$B$25)), "")</f>
        <v>1.0904851727163691E-2</v>
      </c>
      <c r="E310">
        <f t="shared" si="44"/>
        <v>1.0904851727163691E-2</v>
      </c>
      <c r="F310">
        <f t="shared" si="46"/>
        <v>853.85167712909913</v>
      </c>
      <c r="G310">
        <f t="shared" si="47"/>
        <v>1707.7033542581983</v>
      </c>
      <c r="H310">
        <f t="shared" si="48"/>
        <v>5123.1100627746009</v>
      </c>
      <c r="I310">
        <f t="shared" si="42"/>
        <v>259</v>
      </c>
      <c r="J310">
        <f>IF(B309&lt;Utenti!$B$25, C310+C$32/(INTERZONALFLOW)*(1-EXP(-INTERZONALFLOW/NFVOL*B310)),D310)</f>
        <v>1.0904851727163691E-2</v>
      </c>
      <c r="K310">
        <f t="shared" si="49"/>
        <v>1044.1744987458285</v>
      </c>
      <c r="L310">
        <f t="shared" si="50"/>
        <v>2088.348997491657</v>
      </c>
      <c r="M310">
        <f t="shared" si="51"/>
        <v>6265.0469924749768</v>
      </c>
      <c r="N310">
        <f t="shared" si="43"/>
        <v>259</v>
      </c>
    </row>
    <row r="311" spans="2:14" x14ac:dyDescent="0.2">
      <c r="B311">
        <f t="shared" si="45"/>
        <v>260</v>
      </c>
      <c r="C311" t="str">
        <f>IF(B310&lt;Utenti!$B$25, Quellstärke/(Volumen*Verlustrate)*(1-EXP(-Verlustrate*B311)),"")</f>
        <v/>
      </c>
      <c r="D311">
        <f>IF(B311&gt;Utenti!$B$25, Quellstärke/(Volumen*Verlustrate)*(1-EXP(-Verlustrate*Utenti!$B$25))  * EXP(-Verlustrate*(B311-Utenti!$B$25)), "")</f>
        <v>1.0264646092575398E-2</v>
      </c>
      <c r="E311">
        <f t="shared" si="44"/>
        <v>1.0264646092575398E-2</v>
      </c>
      <c r="F311">
        <f t="shared" si="46"/>
        <v>853.85175411394482</v>
      </c>
      <c r="G311">
        <f t="shared" si="47"/>
        <v>1707.7035082278896</v>
      </c>
      <c r="H311">
        <f t="shared" si="48"/>
        <v>5123.1105246836751</v>
      </c>
      <c r="I311">
        <f t="shared" si="42"/>
        <v>260</v>
      </c>
      <c r="J311">
        <f>IF(B310&lt;Utenti!$B$25, C311+C$32/(INTERZONALFLOW)*(1-EXP(-INTERZONALFLOW/NFVOL*B311)),D311)</f>
        <v>1.0264646092575398E-2</v>
      </c>
      <c r="K311">
        <f t="shared" si="49"/>
        <v>1044.1745757306742</v>
      </c>
      <c r="L311">
        <f t="shared" si="50"/>
        <v>2088.3491514613484</v>
      </c>
      <c r="M311">
        <f t="shared" si="51"/>
        <v>6265.047454384051</v>
      </c>
      <c r="N311">
        <f t="shared" si="43"/>
        <v>260</v>
      </c>
    </row>
    <row r="312" spans="2:14" x14ac:dyDescent="0.2">
      <c r="B312">
        <f t="shared" si="45"/>
        <v>261</v>
      </c>
      <c r="C312" t="str">
        <f>IF(B311&lt;Utenti!$B$25, Quellstärke/(Volumen*Verlustrate)*(1-EXP(-Verlustrate*B312)),"")</f>
        <v/>
      </c>
      <c r="D312">
        <f>IF(B312&gt;Utenti!$B$25, Quellstärke/(Volumen*Verlustrate)*(1-EXP(-Verlustrate*Utenti!$B$25))  * EXP(-Verlustrate*(B312-Utenti!$B$25)), "")</f>
        <v>9.66202586169667E-3</v>
      </c>
      <c r="E312">
        <f t="shared" si="44"/>
        <v>9.66202586169667E-3</v>
      </c>
      <c r="F312">
        <f t="shared" si="46"/>
        <v>853.85182657913879</v>
      </c>
      <c r="G312">
        <f t="shared" si="47"/>
        <v>1707.7036531582776</v>
      </c>
      <c r="H312">
        <f t="shared" si="48"/>
        <v>5123.1109594748386</v>
      </c>
      <c r="I312">
        <f t="shared" ref="I312:I375" si="52">B312</f>
        <v>261</v>
      </c>
      <c r="J312">
        <f>IF(B311&lt;Utenti!$B$25, C312+C$32/(INTERZONALFLOW)*(1-EXP(-INTERZONALFLOW/NFVOL*B312)),D312)</f>
        <v>9.66202586169667E-3</v>
      </c>
      <c r="K312">
        <f t="shared" si="49"/>
        <v>1044.174648195868</v>
      </c>
      <c r="L312">
        <f t="shared" si="50"/>
        <v>2088.3492963917361</v>
      </c>
      <c r="M312">
        <f t="shared" si="51"/>
        <v>6265.0478891752146</v>
      </c>
      <c r="N312">
        <f t="shared" si="43"/>
        <v>261</v>
      </c>
    </row>
    <row r="313" spans="2:14" x14ac:dyDescent="0.2">
      <c r="B313">
        <f t="shared" si="45"/>
        <v>262</v>
      </c>
      <c r="C313" t="str">
        <f>IF(B312&lt;Utenti!$B$25, Quellstärke/(Volumen*Verlustrate)*(1-EXP(-Verlustrate*B313)),"")</f>
        <v/>
      </c>
      <c r="D313">
        <f>IF(B313&gt;Utenti!$B$25, Quellstärke/(Volumen*Verlustrate)*(1-EXP(-Verlustrate*Utenti!$B$25))  * EXP(-Verlustrate*(B313-Utenti!$B$25)), "")</f>
        <v>9.0947844582406605E-3</v>
      </c>
      <c r="E313">
        <f t="shared" si="44"/>
        <v>9.0947844582406605E-3</v>
      </c>
      <c r="F313">
        <f t="shared" si="46"/>
        <v>853.85189479002224</v>
      </c>
      <c r="G313">
        <f t="shared" si="47"/>
        <v>1707.7037895800445</v>
      </c>
      <c r="H313">
        <f t="shared" si="48"/>
        <v>5123.1113687401394</v>
      </c>
      <c r="I313">
        <f t="shared" si="52"/>
        <v>262</v>
      </c>
      <c r="J313">
        <f>IF(B312&lt;Utenti!$B$25, C313+C$32/(INTERZONALFLOW)*(1-EXP(-INTERZONALFLOW/NFVOL*B313)),D313)</f>
        <v>9.0947844582406605E-3</v>
      </c>
      <c r="K313">
        <f t="shared" si="49"/>
        <v>1044.1747164067515</v>
      </c>
      <c r="L313">
        <f t="shared" si="50"/>
        <v>2088.349432813503</v>
      </c>
      <c r="M313">
        <f t="shared" si="51"/>
        <v>6265.0482984405153</v>
      </c>
      <c r="N313">
        <f t="shared" si="43"/>
        <v>262</v>
      </c>
    </row>
    <row r="314" spans="2:14" x14ac:dyDescent="0.2">
      <c r="B314">
        <f t="shared" si="45"/>
        <v>263</v>
      </c>
      <c r="C314" t="str">
        <f>IF(B313&lt;Utenti!$B$25, Quellstärke/(Volumen*Verlustrate)*(1-EXP(-Verlustrate*B314)),"")</f>
        <v/>
      </c>
      <c r="D314">
        <f>IF(B314&gt;Utenti!$B$25, Quellstärke/(Volumen*Verlustrate)*(1-EXP(-Verlustrate*Utenti!$B$25))  * EXP(-Verlustrate*(B314-Utenti!$B$25)), "")</f>
        <v>8.5608448503294299E-3</v>
      </c>
      <c r="E314">
        <f t="shared" si="44"/>
        <v>8.5608448503294299E-3</v>
      </c>
      <c r="F314">
        <f t="shared" si="46"/>
        <v>853.85195899635858</v>
      </c>
      <c r="G314">
        <f t="shared" si="47"/>
        <v>1707.7039179927172</v>
      </c>
      <c r="H314">
        <f t="shared" si="48"/>
        <v>5123.111753978158</v>
      </c>
      <c r="I314">
        <f t="shared" si="52"/>
        <v>263</v>
      </c>
      <c r="J314">
        <f>IF(B313&lt;Utenti!$B$25, C314+C$32/(INTERZONALFLOW)*(1-EXP(-INTERZONALFLOW/NFVOL*B314)),D314)</f>
        <v>8.5608448503294299E-3</v>
      </c>
      <c r="K314">
        <f t="shared" si="49"/>
        <v>1044.1747806130879</v>
      </c>
      <c r="L314">
        <f t="shared" si="50"/>
        <v>2088.3495612261759</v>
      </c>
      <c r="M314">
        <f t="shared" si="51"/>
        <v>6265.048683678534</v>
      </c>
      <c r="N314">
        <f t="shared" ref="N314:N377" si="53">B314</f>
        <v>263</v>
      </c>
    </row>
    <row r="315" spans="2:14" x14ac:dyDescent="0.2">
      <c r="B315">
        <f t="shared" si="45"/>
        <v>264</v>
      </c>
      <c r="C315" t="str">
        <f>IF(B314&lt;Utenti!$B$25, Quellstärke/(Volumen*Verlustrate)*(1-EXP(-Verlustrate*B315)),"")</f>
        <v/>
      </c>
      <c r="D315">
        <f>IF(B315&gt;Utenti!$B$25, Quellstärke/(Volumen*Verlustrate)*(1-EXP(-Verlustrate*Utenti!$B$25))  * EXP(-Verlustrate*(B315-Utenti!$B$25)), "")</f>
        <v>8.0582519451581503E-3</v>
      </c>
      <c r="E315">
        <f t="shared" si="44"/>
        <v>8.0582519451581503E-3</v>
      </c>
      <c r="F315">
        <f t="shared" si="46"/>
        <v>853.85201943324819</v>
      </c>
      <c r="G315">
        <f t="shared" si="47"/>
        <v>1707.7040388664964</v>
      </c>
      <c r="H315">
        <f t="shared" si="48"/>
        <v>5123.1121165994955</v>
      </c>
      <c r="I315">
        <f t="shared" si="52"/>
        <v>264</v>
      </c>
      <c r="J315">
        <f>IF(B314&lt;Utenti!$B$25, C315+C$32/(INTERZONALFLOW)*(1-EXP(-INTERZONALFLOW/NFVOL*B315)),D315)</f>
        <v>8.0582519451581503E-3</v>
      </c>
      <c r="K315">
        <f t="shared" si="49"/>
        <v>1044.1748410499774</v>
      </c>
      <c r="L315">
        <f t="shared" si="50"/>
        <v>2088.3496820999549</v>
      </c>
      <c r="M315">
        <f t="shared" si="51"/>
        <v>6265.0490462998714</v>
      </c>
      <c r="N315">
        <f t="shared" si="53"/>
        <v>264</v>
      </c>
    </row>
    <row r="316" spans="2:14" x14ac:dyDescent="0.2">
      <c r="B316">
        <f t="shared" si="45"/>
        <v>265</v>
      </c>
      <c r="C316" t="str">
        <f>IF(B315&lt;Utenti!$B$25, Quellstärke/(Volumen*Verlustrate)*(1-EXP(-Verlustrate*B316)),"")</f>
        <v/>
      </c>
      <c r="D316">
        <f>IF(B316&gt;Utenti!$B$25, Quellstärke/(Volumen*Verlustrate)*(1-EXP(-Verlustrate*Utenti!$B$25))  * EXP(-Verlustrate*(B316-Utenti!$B$25)), "")</f>
        <v>7.5851654301556997E-3</v>
      </c>
      <c r="E316">
        <f t="shared" si="44"/>
        <v>7.5851654301556997E-3</v>
      </c>
      <c r="F316">
        <f t="shared" si="46"/>
        <v>853.85207632198887</v>
      </c>
      <c r="G316">
        <f t="shared" si="47"/>
        <v>1707.7041526439777</v>
      </c>
      <c r="H316">
        <f t="shared" si="48"/>
        <v>5123.1124579319403</v>
      </c>
      <c r="I316">
        <f t="shared" si="52"/>
        <v>265</v>
      </c>
      <c r="J316">
        <f>IF(B315&lt;Utenti!$B$25, C316+C$32/(INTERZONALFLOW)*(1-EXP(-INTERZONALFLOW/NFVOL*B316)),D316)</f>
        <v>7.5851654301556997E-3</v>
      </c>
      <c r="K316">
        <f t="shared" si="49"/>
        <v>1044.1748979387182</v>
      </c>
      <c r="L316">
        <f t="shared" si="50"/>
        <v>2088.3497958774365</v>
      </c>
      <c r="M316">
        <f t="shared" si="51"/>
        <v>6265.0493876323162</v>
      </c>
      <c r="N316">
        <f t="shared" si="53"/>
        <v>265</v>
      </c>
    </row>
    <row r="317" spans="2:14" x14ac:dyDescent="0.2">
      <c r="B317">
        <f t="shared" si="45"/>
        <v>266</v>
      </c>
      <c r="C317" t="str">
        <f>IF(B316&lt;Utenti!$B$25, Quellstärke/(Volumen*Verlustrate)*(1-EXP(-Verlustrate*B317)),"")</f>
        <v/>
      </c>
      <c r="D317">
        <f>IF(B317&gt;Utenti!$B$25, Quellstärke/(Volumen*Verlustrate)*(1-EXP(-Verlustrate*Utenti!$B$25))  * EXP(-Verlustrate*(B317-Utenti!$B$25)), "")</f>
        <v>7.1398530344287748E-3</v>
      </c>
      <c r="E317">
        <f t="shared" si="44"/>
        <v>7.1398530344287748E-3</v>
      </c>
      <c r="F317">
        <f t="shared" si="46"/>
        <v>853.85212987088664</v>
      </c>
      <c r="G317">
        <f t="shared" si="47"/>
        <v>1707.7042597417733</v>
      </c>
      <c r="H317">
        <f t="shared" si="48"/>
        <v>5123.1127792253264</v>
      </c>
      <c r="I317">
        <f t="shared" si="52"/>
        <v>266</v>
      </c>
      <c r="J317">
        <f>IF(B316&lt;Utenti!$B$25, C317+C$32/(INTERZONALFLOW)*(1-EXP(-INTERZONALFLOW/NFVOL*B317)),D317)</f>
        <v>7.1398530344287748E-3</v>
      </c>
      <c r="K317">
        <f t="shared" si="49"/>
        <v>1044.174951487616</v>
      </c>
      <c r="L317">
        <f t="shared" si="50"/>
        <v>2088.349902975232</v>
      </c>
      <c r="M317">
        <f t="shared" si="51"/>
        <v>6265.0497089257024</v>
      </c>
      <c r="N317">
        <f t="shared" si="53"/>
        <v>266</v>
      </c>
    </row>
    <row r="318" spans="2:14" x14ac:dyDescent="0.2">
      <c r="B318">
        <f t="shared" si="45"/>
        <v>267</v>
      </c>
      <c r="C318" t="str">
        <f>IF(B317&lt;Utenti!$B$25, Quellstärke/(Volumen*Verlustrate)*(1-EXP(-Verlustrate*B318)),"")</f>
        <v/>
      </c>
      <c r="D318">
        <f>IF(B318&gt;Utenti!$B$25, Quellstärke/(Volumen*Verlustrate)*(1-EXP(-Verlustrate*Utenti!$B$25))  * EXP(-Verlustrate*(B318-Utenti!$B$25)), "")</f>
        <v>6.7206841858155055E-3</v>
      </c>
      <c r="E318">
        <f t="shared" si="44"/>
        <v>6.7206841858155055E-3</v>
      </c>
      <c r="F318">
        <f t="shared" si="46"/>
        <v>853.85218027601809</v>
      </c>
      <c r="G318">
        <f t="shared" si="47"/>
        <v>1707.7043605520362</v>
      </c>
      <c r="H318">
        <f t="shared" si="48"/>
        <v>5123.1130816561144</v>
      </c>
      <c r="I318">
        <f t="shared" si="52"/>
        <v>267</v>
      </c>
      <c r="J318">
        <f>IF(B317&lt;Utenti!$B$25, C318+C$32/(INTERZONALFLOW)*(1-EXP(-INTERZONALFLOW/NFVOL*B318)),D318)</f>
        <v>6.7206841858155055E-3</v>
      </c>
      <c r="K318">
        <f t="shared" si="49"/>
        <v>1044.1750018927473</v>
      </c>
      <c r="L318">
        <f t="shared" si="50"/>
        <v>2088.3500037854947</v>
      </c>
      <c r="M318">
        <f t="shared" si="51"/>
        <v>6265.0500113564904</v>
      </c>
      <c r="N318">
        <f t="shared" si="53"/>
        <v>267</v>
      </c>
    </row>
    <row r="319" spans="2:14" x14ac:dyDescent="0.2">
      <c r="B319">
        <f t="shared" si="45"/>
        <v>268</v>
      </c>
      <c r="C319" t="str">
        <f>IF(B318&lt;Utenti!$B$25, Quellstärke/(Volumen*Verlustrate)*(1-EXP(-Verlustrate*B319)),"")</f>
        <v/>
      </c>
      <c r="D319">
        <f>IF(B319&gt;Utenti!$B$25, Quellstärke/(Volumen*Verlustrate)*(1-EXP(-Verlustrate*Utenti!$B$25))  * EXP(-Verlustrate*(B319-Utenti!$B$25)), "")</f>
        <v>6.3261240403226565E-3</v>
      </c>
      <c r="E319">
        <f t="shared" si="44"/>
        <v>6.3261240403226565E-3</v>
      </c>
      <c r="F319">
        <f t="shared" si="46"/>
        <v>853.85222772194834</v>
      </c>
      <c r="G319">
        <f t="shared" si="47"/>
        <v>1707.7044554438967</v>
      </c>
      <c r="H319">
        <f t="shared" si="48"/>
        <v>5123.1133663316959</v>
      </c>
      <c r="I319">
        <f t="shared" si="52"/>
        <v>268</v>
      </c>
      <c r="J319">
        <f>IF(B318&lt;Utenti!$B$25, C319+C$32/(INTERZONALFLOW)*(1-EXP(-INTERZONALFLOW/NFVOL*B319)),D319)</f>
        <v>6.3261240403226565E-3</v>
      </c>
      <c r="K319">
        <f t="shared" si="49"/>
        <v>1044.1750493386776</v>
      </c>
      <c r="L319">
        <f t="shared" si="50"/>
        <v>2088.3500986773552</v>
      </c>
      <c r="M319">
        <f t="shared" si="51"/>
        <v>6265.0502960320719</v>
      </c>
      <c r="N319">
        <f t="shared" si="53"/>
        <v>268</v>
      </c>
    </row>
    <row r="320" spans="2:14" x14ac:dyDescent="0.2">
      <c r="B320">
        <f t="shared" si="45"/>
        <v>269</v>
      </c>
      <c r="C320" t="str">
        <f>IF(B319&lt;Utenti!$B$25, Quellstärke/(Volumen*Verlustrate)*(1-EXP(-Verlustrate*B320)),"")</f>
        <v/>
      </c>
      <c r="D320">
        <f>IF(B320&gt;Utenti!$B$25, Quellstärke/(Volumen*Verlustrate)*(1-EXP(-Verlustrate*Utenti!$B$25))  * EXP(-Verlustrate*(B320-Utenti!$B$25)), "")</f>
        <v>5.9547278620848054E-3</v>
      </c>
      <c r="E320">
        <f t="shared" si="44"/>
        <v>5.9547278620848054E-3</v>
      </c>
      <c r="F320">
        <f t="shared" si="46"/>
        <v>853.85227238240725</v>
      </c>
      <c r="G320">
        <f t="shared" si="47"/>
        <v>1707.7045447648145</v>
      </c>
      <c r="H320">
        <f t="shared" si="48"/>
        <v>5123.1136342944501</v>
      </c>
      <c r="I320">
        <f t="shared" si="52"/>
        <v>269</v>
      </c>
      <c r="J320">
        <f>IF(B319&lt;Utenti!$B$25, C320+C$32/(INTERZONALFLOW)*(1-EXP(-INTERZONALFLOW/NFVOL*B320)),D320)</f>
        <v>5.9547278620848054E-3</v>
      </c>
      <c r="K320">
        <f t="shared" si="49"/>
        <v>1044.1750939991366</v>
      </c>
      <c r="L320">
        <f t="shared" si="50"/>
        <v>2088.3501879982732</v>
      </c>
      <c r="M320">
        <f t="shared" si="51"/>
        <v>6265.050563994826</v>
      </c>
      <c r="N320">
        <f t="shared" si="53"/>
        <v>269</v>
      </c>
    </row>
    <row r="321" spans="2:14" x14ac:dyDescent="0.2">
      <c r="B321">
        <f t="shared" si="45"/>
        <v>270</v>
      </c>
      <c r="C321" t="str">
        <f>IF(B320&lt;Utenti!$B$25, Quellstärke/(Volumen*Verlustrate)*(1-EXP(-Verlustrate*B321)),"")</f>
        <v/>
      </c>
      <c r="D321">
        <f>IF(B321&gt;Utenti!$B$25, Quellstärke/(Volumen*Verlustrate)*(1-EXP(-Verlustrate*Utenti!$B$25))  * EXP(-Verlustrate*(B321-Utenti!$B$25)), "")</f>
        <v>5.6051357332665384E-3</v>
      </c>
      <c r="E321">
        <f t="shared" si="44"/>
        <v>5.6051357332665384E-3</v>
      </c>
      <c r="F321">
        <f t="shared" si="46"/>
        <v>853.85231442092527</v>
      </c>
      <c r="G321">
        <f t="shared" si="47"/>
        <v>1707.7046288418505</v>
      </c>
      <c r="H321">
        <f t="shared" si="48"/>
        <v>5123.113886525558</v>
      </c>
      <c r="I321">
        <f t="shared" si="52"/>
        <v>270</v>
      </c>
      <c r="J321">
        <f>IF(B320&lt;Utenti!$B$25, C321+C$32/(INTERZONALFLOW)*(1-EXP(-INTERZONALFLOW/NFVOL*B321)),D321)</f>
        <v>5.6051357332665384E-3</v>
      </c>
      <c r="K321">
        <f t="shared" si="49"/>
        <v>1044.1751360376545</v>
      </c>
      <c r="L321">
        <f t="shared" si="50"/>
        <v>2088.350272075309</v>
      </c>
      <c r="M321">
        <f t="shared" si="51"/>
        <v>6265.0508162259339</v>
      </c>
      <c r="N321">
        <f t="shared" si="53"/>
        <v>270</v>
      </c>
    </row>
    <row r="322" spans="2:14" x14ac:dyDescent="0.2">
      <c r="B322">
        <f t="shared" si="45"/>
        <v>271</v>
      </c>
      <c r="C322" t="str">
        <f>IF(B321&lt;Utenti!$B$25, Quellstärke/(Volumen*Verlustrate)*(1-EXP(-Verlustrate*B322)),"")</f>
        <v/>
      </c>
      <c r="D322">
        <f>IF(B322&gt;Utenti!$B$25, Quellstärke/(Volumen*Verlustrate)*(1-EXP(-Verlustrate*Utenti!$B$25))  * EXP(-Verlustrate*(B322-Utenti!$B$25)), "")</f>
        <v>5.276067574537629E-3</v>
      </c>
      <c r="E322">
        <f t="shared" si="44"/>
        <v>5.276067574537629E-3</v>
      </c>
      <c r="F322">
        <f t="shared" si="46"/>
        <v>853.8523539914321</v>
      </c>
      <c r="G322">
        <f t="shared" si="47"/>
        <v>1707.7047079828642</v>
      </c>
      <c r="H322">
        <f t="shared" si="48"/>
        <v>5123.1141239485987</v>
      </c>
      <c r="I322">
        <f t="shared" si="52"/>
        <v>271</v>
      </c>
      <c r="J322">
        <f>IF(B321&lt;Utenti!$B$25, C322+C$32/(INTERZONALFLOW)*(1-EXP(-INTERZONALFLOW/NFVOL*B322)),D322)</f>
        <v>5.276067574537629E-3</v>
      </c>
      <c r="K322">
        <f t="shared" si="49"/>
        <v>1044.1751756081612</v>
      </c>
      <c r="L322">
        <f t="shared" si="50"/>
        <v>2088.3503512163225</v>
      </c>
      <c r="M322">
        <f t="shared" si="51"/>
        <v>6265.0510536489746</v>
      </c>
      <c r="N322">
        <f t="shared" si="53"/>
        <v>271</v>
      </c>
    </row>
    <row r="323" spans="2:14" x14ac:dyDescent="0.2">
      <c r="B323">
        <f t="shared" si="45"/>
        <v>272</v>
      </c>
      <c r="C323" t="str">
        <f>IF(B322&lt;Utenti!$B$25, Quellstärke/(Volumen*Verlustrate)*(1-EXP(-Verlustrate*B323)),"")</f>
        <v/>
      </c>
      <c r="D323">
        <f>IF(B323&gt;Utenti!$B$25, Quellstärke/(Volumen*Verlustrate)*(1-EXP(-Verlustrate*Utenti!$B$25))  * EXP(-Verlustrate*(B323-Utenti!$B$25)), "")</f>
        <v>4.9663184578876834E-3</v>
      </c>
      <c r="E323">
        <f t="shared" si="44"/>
        <v>4.9663184578876834E-3</v>
      </c>
      <c r="F323">
        <f t="shared" si="46"/>
        <v>853.85239123882059</v>
      </c>
      <c r="G323">
        <f t="shared" si="47"/>
        <v>1707.7047824776412</v>
      </c>
      <c r="H323">
        <f t="shared" si="48"/>
        <v>5123.1143474329292</v>
      </c>
      <c r="I323">
        <f t="shared" si="52"/>
        <v>272</v>
      </c>
      <c r="J323">
        <f>IF(B322&lt;Utenti!$B$25, C323+C$32/(INTERZONALFLOW)*(1-EXP(-INTERZONALFLOW/NFVOL*B323)),D323)</f>
        <v>4.9663184578876834E-3</v>
      </c>
      <c r="K323">
        <f t="shared" si="49"/>
        <v>1044.1752128555497</v>
      </c>
      <c r="L323">
        <f t="shared" si="50"/>
        <v>2088.3504257110994</v>
      </c>
      <c r="M323">
        <f t="shared" si="51"/>
        <v>6265.0512771333051</v>
      </c>
      <c r="N323">
        <f t="shared" si="53"/>
        <v>272</v>
      </c>
    </row>
    <row r="324" spans="2:14" x14ac:dyDescent="0.2">
      <c r="B324">
        <f t="shared" si="45"/>
        <v>273</v>
      </c>
      <c r="C324" t="str">
        <f>IF(B323&lt;Utenti!$B$25, Quellstärke/(Volumen*Verlustrate)*(1-EXP(-Verlustrate*B324)),"")</f>
        <v/>
      </c>
      <c r="D324">
        <f>IF(B324&gt;Utenti!$B$25, Quellstärke/(Volumen*Verlustrate)*(1-EXP(-Verlustrate*Utenti!$B$25))  * EXP(-Verlustrate*(B324-Utenti!$B$25)), "")</f>
        <v>4.6747541946176316E-3</v>
      </c>
      <c r="E324">
        <f t="shared" si="44"/>
        <v>4.6747541946176316E-3</v>
      </c>
      <c r="F324">
        <f t="shared" si="46"/>
        <v>853.85242629947709</v>
      </c>
      <c r="G324">
        <f t="shared" si="47"/>
        <v>1707.7048525989542</v>
      </c>
      <c r="H324">
        <f t="shared" si="48"/>
        <v>5123.1145577968682</v>
      </c>
      <c r="I324">
        <f t="shared" si="52"/>
        <v>273</v>
      </c>
      <c r="J324">
        <f>IF(B323&lt;Utenti!$B$25, C324+C$32/(INTERZONALFLOW)*(1-EXP(-INTERZONALFLOW/NFVOL*B324)),D324)</f>
        <v>4.6747541946176316E-3</v>
      </c>
      <c r="K324">
        <f t="shared" si="49"/>
        <v>1044.1752479162062</v>
      </c>
      <c r="L324">
        <f t="shared" si="50"/>
        <v>2088.3504958324124</v>
      </c>
      <c r="M324">
        <f t="shared" si="51"/>
        <v>6265.0514874972441</v>
      </c>
      <c r="N324">
        <f t="shared" si="53"/>
        <v>273</v>
      </c>
    </row>
    <row r="325" spans="2:14" x14ac:dyDescent="0.2">
      <c r="B325">
        <f t="shared" si="45"/>
        <v>274</v>
      </c>
      <c r="C325" t="str">
        <f>IF(B324&lt;Utenti!$B$25, Quellstärke/(Volumen*Verlustrate)*(1-EXP(-Verlustrate*B325)),"")</f>
        <v/>
      </c>
      <c r="D325">
        <f>IF(B325&gt;Utenti!$B$25, Quellstärke/(Volumen*Verlustrate)*(1-EXP(-Verlustrate*Utenti!$B$25))  * EXP(-Verlustrate*(B325-Utenti!$B$25)), "")</f>
        <v>4.4003071823529461E-3</v>
      </c>
      <c r="E325">
        <f t="shared" si="44"/>
        <v>4.4003071823529461E-3</v>
      </c>
      <c r="F325">
        <f t="shared" si="46"/>
        <v>853.85245930178098</v>
      </c>
      <c r="G325">
        <f t="shared" si="47"/>
        <v>1707.704918603562</v>
      </c>
      <c r="H325">
        <f t="shared" si="48"/>
        <v>5123.1147558106913</v>
      </c>
      <c r="I325">
        <f t="shared" si="52"/>
        <v>274</v>
      </c>
      <c r="J325">
        <f>IF(B324&lt;Utenti!$B$25, C325+C$32/(INTERZONALFLOW)*(1-EXP(-INTERZONALFLOW/NFVOL*B325)),D325)</f>
        <v>4.4003071823529461E-3</v>
      </c>
      <c r="K325">
        <f t="shared" si="49"/>
        <v>1044.17528091851</v>
      </c>
      <c r="L325">
        <f t="shared" si="50"/>
        <v>2088.35056183702</v>
      </c>
      <c r="M325">
        <f t="shared" si="51"/>
        <v>6265.0516855110673</v>
      </c>
      <c r="N325">
        <f t="shared" si="53"/>
        <v>274</v>
      </c>
    </row>
    <row r="326" spans="2:14" x14ac:dyDescent="0.2">
      <c r="B326">
        <f t="shared" si="45"/>
        <v>275</v>
      </c>
      <c r="C326" t="str">
        <f>IF(B325&lt;Utenti!$B$25, Quellstärke/(Volumen*Verlustrate)*(1-EXP(-Verlustrate*B326)),"")</f>
        <v/>
      </c>
      <c r="D326">
        <f>IF(B326&gt;Utenti!$B$25, Quellstärke/(Volumen*Verlustrate)*(1-EXP(-Verlustrate*Utenti!$B$25))  * EXP(-Verlustrate*(B326-Utenti!$B$25)), "")</f>
        <v>4.1419724958716578E-3</v>
      </c>
      <c r="E326">
        <f t="shared" ref="E326:E389" si="54">IF(ISNUMBER(C326),C326)+IF((ISNUMBER(D326)),D326)</f>
        <v>4.1419724958716578E-3</v>
      </c>
      <c r="F326">
        <f t="shared" si="46"/>
        <v>853.85249036657467</v>
      </c>
      <c r="G326">
        <f t="shared" si="47"/>
        <v>1707.7049807331493</v>
      </c>
      <c r="H326">
        <f t="shared" si="48"/>
        <v>5123.1149421994533</v>
      </c>
      <c r="I326">
        <f t="shared" si="52"/>
        <v>275</v>
      </c>
      <c r="J326">
        <f>IF(B325&lt;Utenti!$B$25, C326+C$32/(INTERZONALFLOW)*(1-EXP(-INTERZONALFLOW/NFVOL*B326)),D326)</f>
        <v>4.1419724958716578E-3</v>
      </c>
      <c r="K326">
        <f t="shared" si="49"/>
        <v>1044.1753119833038</v>
      </c>
      <c r="L326">
        <f t="shared" si="50"/>
        <v>2088.3506239666076</v>
      </c>
      <c r="M326">
        <f t="shared" si="51"/>
        <v>6265.0518718998292</v>
      </c>
      <c r="N326">
        <f t="shared" si="53"/>
        <v>275</v>
      </c>
    </row>
    <row r="327" spans="2:14" x14ac:dyDescent="0.2">
      <c r="B327">
        <f t="shared" si="45"/>
        <v>276</v>
      </c>
      <c r="C327" t="str">
        <f>IF(B326&lt;Utenti!$B$25, Quellstärke/(Volumen*Verlustrate)*(1-EXP(-Verlustrate*B327)),"")</f>
        <v/>
      </c>
      <c r="D327">
        <f>IF(B327&gt;Utenti!$B$25, Quellstärke/(Volumen*Verlustrate)*(1-EXP(-Verlustrate*Utenti!$B$25))  * EXP(-Verlustrate*(B327-Utenti!$B$25)), "")</f>
        <v>3.8988042074334481E-3</v>
      </c>
      <c r="E327">
        <f t="shared" si="54"/>
        <v>3.8988042074334481E-3</v>
      </c>
      <c r="F327">
        <f t="shared" si="46"/>
        <v>853.85251960760627</v>
      </c>
      <c r="G327">
        <f t="shared" si="47"/>
        <v>1707.7050392152125</v>
      </c>
      <c r="H327">
        <f t="shared" si="48"/>
        <v>5123.1151176456424</v>
      </c>
      <c r="I327">
        <f t="shared" si="52"/>
        <v>276</v>
      </c>
      <c r="J327">
        <f>IF(B326&lt;Utenti!$B$25, C327+C$32/(INTERZONALFLOW)*(1-EXP(-INTERZONALFLOW/NFVOL*B327)),D327)</f>
        <v>3.8988042074334481E-3</v>
      </c>
      <c r="K327">
        <f t="shared" si="49"/>
        <v>1044.1753412243354</v>
      </c>
      <c r="L327">
        <f t="shared" si="50"/>
        <v>2088.3506824486708</v>
      </c>
      <c r="M327">
        <f t="shared" si="51"/>
        <v>6265.0520473460183</v>
      </c>
      <c r="N327">
        <f t="shared" si="53"/>
        <v>276</v>
      </c>
    </row>
    <row r="328" spans="2:14" x14ac:dyDescent="0.2">
      <c r="B328">
        <f t="shared" si="45"/>
        <v>277</v>
      </c>
      <c r="C328" t="str">
        <f>IF(B327&lt;Utenti!$B$25, Quellstärke/(Volumen*Verlustrate)*(1-EXP(-Verlustrate*B328)),"")</f>
        <v/>
      </c>
      <c r="D328">
        <f>IF(B328&gt;Utenti!$B$25, Quellstärke/(Volumen*Verlustrate)*(1-EXP(-Verlustrate*Utenti!$B$25))  * EXP(-Verlustrate*(B328-Utenti!$B$25)), "")</f>
        <v>3.6699119231360026E-3</v>
      </c>
      <c r="E328">
        <f t="shared" si="54"/>
        <v>3.6699119231360026E-3</v>
      </c>
      <c r="F328">
        <f t="shared" si="46"/>
        <v>853.8525471319457</v>
      </c>
      <c r="G328">
        <f t="shared" si="47"/>
        <v>1707.7050942638914</v>
      </c>
      <c r="H328">
        <f t="shared" si="48"/>
        <v>5123.1152827916785</v>
      </c>
      <c r="I328">
        <f t="shared" si="52"/>
        <v>277</v>
      </c>
      <c r="J328">
        <f>IF(B327&lt;Utenti!$B$25, C328+C$32/(INTERZONALFLOW)*(1-EXP(-INTERZONALFLOW/NFVOL*B328)),D328)</f>
        <v>3.6699119231360026E-3</v>
      </c>
      <c r="K328">
        <f t="shared" si="49"/>
        <v>1044.1753687486748</v>
      </c>
      <c r="L328">
        <f t="shared" si="50"/>
        <v>2088.3507374973497</v>
      </c>
      <c r="M328">
        <f t="shared" si="51"/>
        <v>6265.0522124920544</v>
      </c>
      <c r="N328">
        <f t="shared" si="53"/>
        <v>277</v>
      </c>
    </row>
    <row r="329" spans="2:14" x14ac:dyDescent="0.2">
      <c r="B329">
        <f t="shared" si="45"/>
        <v>278</v>
      </c>
      <c r="C329" t="str">
        <f>IF(B328&lt;Utenti!$B$25, Quellstärke/(Volumen*Verlustrate)*(1-EXP(-Verlustrate*B329)),"")</f>
        <v/>
      </c>
      <c r="D329">
        <f>IF(B329&gt;Utenti!$B$25, Quellstärke/(Volumen*Verlustrate)*(1-EXP(-Verlustrate*Utenti!$B$25))  * EXP(-Verlustrate*(B329-Utenti!$B$25)), "")</f>
        <v>3.4544575226160982E-3</v>
      </c>
      <c r="E329">
        <f t="shared" si="54"/>
        <v>3.4544575226160982E-3</v>
      </c>
      <c r="F329">
        <f t="shared" si="46"/>
        <v>853.85257304037714</v>
      </c>
      <c r="G329">
        <f t="shared" si="47"/>
        <v>1707.7051460807543</v>
      </c>
      <c r="H329">
        <f t="shared" si="48"/>
        <v>5123.1154382422674</v>
      </c>
      <c r="I329">
        <f t="shared" si="52"/>
        <v>278</v>
      </c>
      <c r="J329">
        <f>IF(B328&lt;Utenti!$B$25, C329+C$32/(INTERZONALFLOW)*(1-EXP(-INTERZONALFLOW/NFVOL*B329)),D329)</f>
        <v>3.4544575226160982E-3</v>
      </c>
      <c r="K329">
        <f t="shared" si="49"/>
        <v>1044.1753946571062</v>
      </c>
      <c r="L329">
        <f t="shared" si="50"/>
        <v>2088.3507893142123</v>
      </c>
      <c r="M329">
        <f t="shared" si="51"/>
        <v>6265.0523679426433</v>
      </c>
      <c r="N329">
        <f t="shared" si="53"/>
        <v>278</v>
      </c>
    </row>
    <row r="330" spans="2:14" x14ac:dyDescent="0.2">
      <c r="B330">
        <f t="shared" si="45"/>
        <v>279</v>
      </c>
      <c r="C330" t="str">
        <f>IF(B329&lt;Utenti!$B$25, Quellstärke/(Volumen*Verlustrate)*(1-EXP(-Verlustrate*B330)),"")</f>
        <v/>
      </c>
      <c r="D330">
        <f>IF(B330&gt;Utenti!$B$25, Quellstärke/(Volumen*Verlustrate)*(1-EXP(-Verlustrate*Utenti!$B$25))  * EXP(-Verlustrate*(B330-Utenti!$B$25)), "")</f>
        <v>3.2516520901574616E-3</v>
      </c>
      <c r="E330">
        <f t="shared" si="54"/>
        <v>3.2516520901574616E-3</v>
      </c>
      <c r="F330">
        <f t="shared" si="46"/>
        <v>853.85259742776782</v>
      </c>
      <c r="G330">
        <f t="shared" si="47"/>
        <v>1707.7051948555356</v>
      </c>
      <c r="H330">
        <f t="shared" si="48"/>
        <v>5123.1155845666117</v>
      </c>
      <c r="I330">
        <f t="shared" si="52"/>
        <v>279</v>
      </c>
      <c r="J330">
        <f>IF(B329&lt;Utenti!$B$25, C330+C$32/(INTERZONALFLOW)*(1-EXP(-INTERZONALFLOW/NFVOL*B330)),D330)</f>
        <v>3.2516520901574616E-3</v>
      </c>
      <c r="K330">
        <f t="shared" si="49"/>
        <v>1044.1754190444967</v>
      </c>
      <c r="L330">
        <f t="shared" si="50"/>
        <v>2088.3508380889934</v>
      </c>
      <c r="M330">
        <f t="shared" si="51"/>
        <v>6265.0525142669876</v>
      </c>
      <c r="N330">
        <f t="shared" si="53"/>
        <v>279</v>
      </c>
    </row>
    <row r="331" spans="2:14" x14ac:dyDescent="0.2">
      <c r="B331">
        <f t="shared" si="45"/>
        <v>280</v>
      </c>
      <c r="C331" t="str">
        <f>IF(B330&lt;Utenti!$B$25, Quellstärke/(Volumen*Verlustrate)*(1-EXP(-Verlustrate*B331)),"")</f>
        <v/>
      </c>
      <c r="D331">
        <f>IF(B331&gt;Utenti!$B$25, Quellstärke/(Volumen*Verlustrate)*(1-EXP(-Verlustrate*Utenti!$B$25))  * EXP(-Verlustrate*(B331-Utenti!$B$25)), "")</f>
        <v>3.0607530259680652E-3</v>
      </c>
      <c r="E331">
        <f t="shared" si="54"/>
        <v>3.0607530259680652E-3</v>
      </c>
      <c r="F331">
        <f t="shared" si="46"/>
        <v>853.85262038341557</v>
      </c>
      <c r="G331">
        <f t="shared" si="47"/>
        <v>1707.7052407668311</v>
      </c>
      <c r="H331">
        <f t="shared" si="48"/>
        <v>5123.1157223004975</v>
      </c>
      <c r="I331">
        <f t="shared" si="52"/>
        <v>280</v>
      </c>
      <c r="J331">
        <f>IF(B330&lt;Utenti!$B$25, C331+C$32/(INTERZONALFLOW)*(1-EXP(-INTERZONALFLOW/NFVOL*B331)),D331)</f>
        <v>3.0607530259680652E-3</v>
      </c>
      <c r="K331">
        <f t="shared" si="49"/>
        <v>1044.1754420001444</v>
      </c>
      <c r="L331">
        <f t="shared" si="50"/>
        <v>2088.3508840002887</v>
      </c>
      <c r="M331">
        <f t="shared" si="51"/>
        <v>6265.0526520008734</v>
      </c>
      <c r="N331">
        <f t="shared" si="53"/>
        <v>280</v>
      </c>
    </row>
    <row r="332" spans="2:14" x14ac:dyDescent="0.2">
      <c r="B332">
        <f t="shared" si="45"/>
        <v>281</v>
      </c>
      <c r="C332" t="str">
        <f>IF(B331&lt;Utenti!$B$25, Quellstärke/(Volumen*Verlustrate)*(1-EXP(-Verlustrate*B332)),"")</f>
        <v/>
      </c>
      <c r="D332">
        <f>IF(B332&gt;Utenti!$B$25, Quellstärke/(Volumen*Verlustrate)*(1-EXP(-Verlustrate*Utenti!$B$25))  * EXP(-Verlustrate*(B332-Utenti!$B$25)), "")</f>
        <v>2.8810613270496069E-3</v>
      </c>
      <c r="E332">
        <f t="shared" si="54"/>
        <v>2.8810613270496069E-3</v>
      </c>
      <c r="F332">
        <f t="shared" si="46"/>
        <v>853.85264199137555</v>
      </c>
      <c r="G332">
        <f t="shared" si="47"/>
        <v>1707.7052839827511</v>
      </c>
      <c r="H332">
        <f t="shared" si="48"/>
        <v>5123.1158519482569</v>
      </c>
      <c r="I332">
        <f t="shared" si="52"/>
        <v>281</v>
      </c>
      <c r="J332">
        <f>IF(B331&lt;Utenti!$B$25, C332+C$32/(INTERZONALFLOW)*(1-EXP(-INTERZONALFLOW/NFVOL*B332)),D332)</f>
        <v>2.8810613270496069E-3</v>
      </c>
      <c r="K332">
        <f t="shared" si="49"/>
        <v>1044.1754636081043</v>
      </c>
      <c r="L332">
        <f t="shared" si="50"/>
        <v>2088.3509272162087</v>
      </c>
      <c r="M332">
        <f t="shared" si="51"/>
        <v>6265.0527816486328</v>
      </c>
      <c r="N332">
        <f t="shared" si="53"/>
        <v>281</v>
      </c>
    </row>
    <row r="333" spans="2:14" x14ac:dyDescent="0.2">
      <c r="B333">
        <f t="shared" si="45"/>
        <v>282</v>
      </c>
      <c r="C333" t="str">
        <f>IF(B332&lt;Utenti!$B$25, Quellstärke/(Volumen*Verlustrate)*(1-EXP(-Verlustrate*B333)),"")</f>
        <v/>
      </c>
      <c r="D333">
        <f>IF(B333&gt;Utenti!$B$25, Quellstärke/(Volumen*Verlustrate)*(1-EXP(-Verlustrate*Utenti!$B$25))  * EXP(-Verlustrate*(B333-Utenti!$B$25)), "")</f>
        <v>2.7119190277025093E-3</v>
      </c>
      <c r="E333">
        <f t="shared" si="54"/>
        <v>2.7119190277025093E-3</v>
      </c>
      <c r="F333">
        <f t="shared" si="46"/>
        <v>853.85266233076823</v>
      </c>
      <c r="G333">
        <f t="shared" si="47"/>
        <v>1707.7053246615365</v>
      </c>
      <c r="H333">
        <f t="shared" si="48"/>
        <v>5123.1159739846134</v>
      </c>
      <c r="I333">
        <f t="shared" si="52"/>
        <v>282</v>
      </c>
      <c r="J333">
        <f>IF(B332&lt;Utenti!$B$25, C333+C$32/(INTERZONALFLOW)*(1-EXP(-INTERZONALFLOW/NFVOL*B333)),D333)</f>
        <v>2.7119190277025093E-3</v>
      </c>
      <c r="K333">
        <f t="shared" si="49"/>
        <v>1044.175483947497</v>
      </c>
      <c r="L333">
        <f t="shared" si="50"/>
        <v>2088.350967894994</v>
      </c>
      <c r="M333">
        <f t="shared" si="51"/>
        <v>6265.0529036849894</v>
      </c>
      <c r="N333">
        <f t="shared" si="53"/>
        <v>282</v>
      </c>
    </row>
    <row r="334" spans="2:14" x14ac:dyDescent="0.2">
      <c r="B334">
        <f t="shared" si="45"/>
        <v>283</v>
      </c>
      <c r="C334" t="str">
        <f>IF(B333&lt;Utenti!$B$25, Quellstärke/(Volumen*Verlustrate)*(1-EXP(-Verlustrate*B334)),"")</f>
        <v/>
      </c>
      <c r="D334">
        <f>IF(B334&gt;Utenti!$B$25, Quellstärke/(Volumen*Verlustrate)*(1-EXP(-Verlustrate*Utenti!$B$25))  * EXP(-Verlustrate*(B334-Utenti!$B$25)), "")</f>
        <v>2.5527067902946761E-3</v>
      </c>
      <c r="E334">
        <f t="shared" si="54"/>
        <v>2.5527067902946761E-3</v>
      </c>
      <c r="F334">
        <f t="shared" si="46"/>
        <v>853.85268147606917</v>
      </c>
      <c r="G334">
        <f t="shared" si="47"/>
        <v>1707.7053629521383</v>
      </c>
      <c r="H334">
        <f t="shared" si="48"/>
        <v>5123.1160888564191</v>
      </c>
      <c r="I334">
        <f t="shared" si="52"/>
        <v>283</v>
      </c>
      <c r="J334">
        <f>IF(B333&lt;Utenti!$B$25, C334+C$32/(INTERZONALFLOW)*(1-EXP(-INTERZONALFLOW/NFVOL*B334)),D334)</f>
        <v>2.5527067902946761E-3</v>
      </c>
      <c r="K334">
        <f t="shared" si="49"/>
        <v>1044.175503092798</v>
      </c>
      <c r="L334">
        <f t="shared" si="50"/>
        <v>2088.3510061855959</v>
      </c>
      <c r="M334">
        <f t="shared" si="51"/>
        <v>6265.053018556795</v>
      </c>
      <c r="N334">
        <f t="shared" si="53"/>
        <v>283</v>
      </c>
    </row>
    <row r="335" spans="2:14" x14ac:dyDescent="0.2">
      <c r="B335">
        <f t="shared" si="45"/>
        <v>284</v>
      </c>
      <c r="C335" t="str">
        <f>IF(B334&lt;Utenti!$B$25, Quellstärke/(Volumen*Verlustrate)*(1-EXP(-Verlustrate*B335)),"")</f>
        <v/>
      </c>
      <c r="D335">
        <f>IF(B335&gt;Utenti!$B$25, Quellstärke/(Volumen*Verlustrate)*(1-EXP(-Verlustrate*Utenti!$B$25))  * EXP(-Verlustrate*(B335-Utenti!$B$25)), "")</f>
        <v>2.4028416374721434E-3</v>
      </c>
      <c r="E335">
        <f t="shared" si="54"/>
        <v>2.4028416374721434E-3</v>
      </c>
      <c r="F335">
        <f t="shared" si="46"/>
        <v>853.85269949738142</v>
      </c>
      <c r="G335">
        <f t="shared" si="47"/>
        <v>1707.7053989947628</v>
      </c>
      <c r="H335">
        <f t="shared" si="48"/>
        <v>5123.1161969842924</v>
      </c>
      <c r="I335">
        <f t="shared" si="52"/>
        <v>284</v>
      </c>
      <c r="J335">
        <f>IF(B334&lt;Utenti!$B$25, C335+C$32/(INTERZONALFLOW)*(1-EXP(-INTERZONALFLOW/NFVOL*B335)),D335)</f>
        <v>2.4028416374721434E-3</v>
      </c>
      <c r="K335">
        <f t="shared" si="49"/>
        <v>1044.1755211141103</v>
      </c>
      <c r="L335">
        <f t="shared" si="50"/>
        <v>2088.3510422282206</v>
      </c>
      <c r="M335">
        <f t="shared" si="51"/>
        <v>6265.0531266846683</v>
      </c>
      <c r="N335">
        <f t="shared" si="53"/>
        <v>284</v>
      </c>
    </row>
    <row r="336" spans="2:14" x14ac:dyDescent="0.2">
      <c r="B336">
        <f t="shared" si="45"/>
        <v>285</v>
      </c>
      <c r="C336" t="str">
        <f>IF(B335&lt;Utenti!$B$25, Quellstärke/(Volumen*Verlustrate)*(1-EXP(-Verlustrate*B336)),"")</f>
        <v/>
      </c>
      <c r="D336">
        <f>IF(B336&gt;Utenti!$B$25, Quellstärke/(Volumen*Verlustrate)*(1-EXP(-Verlustrate*Utenti!$B$25))  * EXP(-Verlustrate*(B336-Utenti!$B$25)), "")</f>
        <v>2.2617748175078538E-3</v>
      </c>
      <c r="E336">
        <f t="shared" si="54"/>
        <v>2.2617748175078538E-3</v>
      </c>
      <c r="F336">
        <f t="shared" si="46"/>
        <v>853.85271646069259</v>
      </c>
      <c r="G336">
        <f t="shared" si="47"/>
        <v>1707.7054329213852</v>
      </c>
      <c r="H336">
        <f t="shared" si="48"/>
        <v>5123.1162987641592</v>
      </c>
      <c r="I336">
        <f t="shared" si="52"/>
        <v>285</v>
      </c>
      <c r="J336">
        <f>IF(B335&lt;Utenti!$B$25, C336+C$32/(INTERZONALFLOW)*(1-EXP(-INTERZONALFLOW/NFVOL*B336)),D336)</f>
        <v>2.2617748175078538E-3</v>
      </c>
      <c r="K336">
        <f t="shared" si="49"/>
        <v>1044.1755380774214</v>
      </c>
      <c r="L336">
        <f t="shared" si="50"/>
        <v>2088.3510761548428</v>
      </c>
      <c r="M336">
        <f t="shared" si="51"/>
        <v>6265.0532284645351</v>
      </c>
      <c r="N336">
        <f t="shared" si="53"/>
        <v>285</v>
      </c>
    </row>
    <row r="337" spans="2:14" x14ac:dyDescent="0.2">
      <c r="B337">
        <f t="shared" si="45"/>
        <v>286</v>
      </c>
      <c r="C337" t="str">
        <f>IF(B336&lt;Utenti!$B$25, Quellstärke/(Volumen*Verlustrate)*(1-EXP(-Verlustrate*B337)),"")</f>
        <v/>
      </c>
      <c r="D337">
        <f>IF(B337&gt;Utenti!$B$25, Quellstärke/(Volumen*Verlustrate)*(1-EXP(-Verlustrate*Utenti!$B$25))  * EXP(-Verlustrate*(B337-Utenti!$B$25)), "")</f>
        <v>2.1289897949722876E-3</v>
      </c>
      <c r="E337">
        <f t="shared" si="54"/>
        <v>2.1289897949722876E-3</v>
      </c>
      <c r="F337">
        <f t="shared" si="46"/>
        <v>853.85273242811604</v>
      </c>
      <c r="G337">
        <f t="shared" si="47"/>
        <v>1707.7054648562321</v>
      </c>
      <c r="H337">
        <f t="shared" si="48"/>
        <v>5123.1163945687003</v>
      </c>
      <c r="I337">
        <f t="shared" si="52"/>
        <v>286</v>
      </c>
      <c r="J337">
        <f>IF(B336&lt;Utenti!$B$25, C337+C$32/(INTERZONALFLOW)*(1-EXP(-INTERZONALFLOW/NFVOL*B337)),D337)</f>
        <v>2.1289897949722876E-3</v>
      </c>
      <c r="K337">
        <f t="shared" si="49"/>
        <v>1044.1755540448448</v>
      </c>
      <c r="L337">
        <f t="shared" si="50"/>
        <v>2088.3511080896897</v>
      </c>
      <c r="M337">
        <f t="shared" si="51"/>
        <v>6265.0533242690763</v>
      </c>
      <c r="N337">
        <f t="shared" si="53"/>
        <v>286</v>
      </c>
    </row>
    <row r="338" spans="2:14" x14ac:dyDescent="0.2">
      <c r="B338">
        <f t="shared" si="45"/>
        <v>287</v>
      </c>
      <c r="C338" t="str">
        <f>IF(B337&lt;Utenti!$B$25, Quellstärke/(Volumen*Verlustrate)*(1-EXP(-Verlustrate*B338)),"")</f>
        <v/>
      </c>
      <c r="D338">
        <f>IF(B338&gt;Utenti!$B$25, Quellstärke/(Volumen*Verlustrate)*(1-EXP(-Verlustrate*Utenti!$B$25))  * EXP(-Verlustrate*(B338-Utenti!$B$25)), "")</f>
        <v>2.0040003593683998E-3</v>
      </c>
      <c r="E338">
        <f t="shared" si="54"/>
        <v>2.0040003593683998E-3</v>
      </c>
      <c r="F338">
        <f t="shared" si="46"/>
        <v>853.85274745811876</v>
      </c>
      <c r="G338">
        <f t="shared" si="47"/>
        <v>1707.7054949162375</v>
      </c>
      <c r="H338">
        <f t="shared" si="48"/>
        <v>5123.1164847487162</v>
      </c>
      <c r="I338">
        <f t="shared" si="52"/>
        <v>287</v>
      </c>
      <c r="J338">
        <f>IF(B337&lt;Utenti!$B$25, C338+C$32/(INTERZONALFLOW)*(1-EXP(-INTERZONALFLOW/NFVOL*B338)),D338)</f>
        <v>2.0040003593683998E-3</v>
      </c>
      <c r="K338">
        <f t="shared" si="49"/>
        <v>1044.1755690748475</v>
      </c>
      <c r="L338">
        <f t="shared" si="50"/>
        <v>2088.3511381496951</v>
      </c>
      <c r="M338">
        <f t="shared" si="51"/>
        <v>6265.0534144490921</v>
      </c>
      <c r="N338">
        <f t="shared" si="53"/>
        <v>287</v>
      </c>
    </row>
    <row r="339" spans="2:14" x14ac:dyDescent="0.2">
      <c r="B339">
        <f t="shared" si="45"/>
        <v>288</v>
      </c>
      <c r="C339" t="str">
        <f>IF(B338&lt;Utenti!$B$25, Quellstärke/(Volumen*Verlustrate)*(1-EXP(-Verlustrate*B339)),"")</f>
        <v/>
      </c>
      <c r="D339">
        <f>IF(B339&gt;Utenti!$B$25, Quellstärke/(Volumen*Verlustrate)*(1-EXP(-Verlustrate*Utenti!$B$25))  * EXP(-Verlustrate*(B339-Utenti!$B$25)), "")</f>
        <v>1.8863488448055007E-3</v>
      </c>
      <c r="E339">
        <f t="shared" si="54"/>
        <v>1.8863488448055007E-3</v>
      </c>
      <c r="F339">
        <f t="shared" si="46"/>
        <v>853.85276160573505</v>
      </c>
      <c r="G339">
        <f t="shared" si="47"/>
        <v>1707.7055232114701</v>
      </c>
      <c r="H339">
        <f t="shared" si="48"/>
        <v>5123.1165696344142</v>
      </c>
      <c r="I339">
        <f t="shared" si="52"/>
        <v>288</v>
      </c>
      <c r="J339">
        <f>IF(B338&lt;Utenti!$B$25, C339+C$32/(INTERZONALFLOW)*(1-EXP(-INTERZONALFLOW/NFVOL*B339)),D339)</f>
        <v>1.8863488448055007E-3</v>
      </c>
      <c r="K339">
        <f t="shared" si="49"/>
        <v>1044.175583222464</v>
      </c>
      <c r="L339">
        <f t="shared" si="50"/>
        <v>2088.3511664449279</v>
      </c>
      <c r="M339">
        <f t="shared" si="51"/>
        <v>6265.0534993347901</v>
      </c>
      <c r="N339">
        <f t="shared" si="53"/>
        <v>288</v>
      </c>
    </row>
    <row r="340" spans="2:14" x14ac:dyDescent="0.2">
      <c r="B340">
        <f t="shared" si="45"/>
        <v>289</v>
      </c>
      <c r="C340" t="str">
        <f>IF(B339&lt;Utenti!$B$25, Quellstärke/(Volumen*Verlustrate)*(1-EXP(-Verlustrate*B340)),"")</f>
        <v/>
      </c>
      <c r="D340">
        <f>IF(B340&gt;Utenti!$B$25, Quellstärke/(Volumen*Verlustrate)*(1-EXP(-Verlustrate*Utenti!$B$25))  * EXP(-Verlustrate*(B340-Utenti!$B$25)), "")</f>
        <v>1.7756044541930749E-3</v>
      </c>
      <c r="E340">
        <f t="shared" si="54"/>
        <v>1.7756044541930749E-3</v>
      </c>
      <c r="F340">
        <f t="shared" si="46"/>
        <v>853.8527749227685</v>
      </c>
      <c r="G340">
        <f t="shared" si="47"/>
        <v>1707.705549845537</v>
      </c>
      <c r="H340">
        <f t="shared" si="48"/>
        <v>5123.1166495366142</v>
      </c>
      <c r="I340">
        <f t="shared" si="52"/>
        <v>289</v>
      </c>
      <c r="J340">
        <f>IF(B339&lt;Utenti!$B$25, C340+C$32/(INTERZONALFLOW)*(1-EXP(-INTERZONALFLOW/NFVOL*B340)),D340)</f>
        <v>1.7756044541930749E-3</v>
      </c>
      <c r="K340">
        <f t="shared" si="49"/>
        <v>1044.1755965394973</v>
      </c>
      <c r="L340">
        <f t="shared" si="50"/>
        <v>2088.3511930789946</v>
      </c>
      <c r="M340">
        <f t="shared" si="51"/>
        <v>6265.0535792369901</v>
      </c>
      <c r="N340">
        <f t="shared" si="53"/>
        <v>289</v>
      </c>
    </row>
    <row r="341" spans="2:14" x14ac:dyDescent="0.2">
      <c r="B341">
        <f t="shared" si="45"/>
        <v>290</v>
      </c>
      <c r="C341" t="str">
        <f>IF(B340&lt;Utenti!$B$25, Quellstärke/(Volumen*Verlustrate)*(1-EXP(-Verlustrate*B341)),"")</f>
        <v/>
      </c>
      <c r="D341">
        <f>IF(B341&gt;Utenti!$B$25, Quellstärke/(Volumen*Verlustrate)*(1-EXP(-Verlustrate*Utenti!$B$25))  * EXP(-Verlustrate*(B341-Utenti!$B$25)), "")</f>
        <v>1.6713616818183812E-3</v>
      </c>
      <c r="E341">
        <f t="shared" si="54"/>
        <v>1.6713616818183812E-3</v>
      </c>
      <c r="F341">
        <f t="shared" si="46"/>
        <v>853.85278745798109</v>
      </c>
      <c r="G341">
        <f t="shared" si="47"/>
        <v>1707.7055749159622</v>
      </c>
      <c r="H341">
        <f t="shared" si="48"/>
        <v>5123.1167247478897</v>
      </c>
      <c r="I341">
        <f t="shared" si="52"/>
        <v>290</v>
      </c>
      <c r="J341">
        <f>IF(B340&lt;Utenti!$B$25, C341+C$32/(INTERZONALFLOW)*(1-EXP(-INTERZONALFLOW/NFVOL*B341)),D341)</f>
        <v>1.6713616818183812E-3</v>
      </c>
      <c r="K341">
        <f t="shared" si="49"/>
        <v>1044.1756090747099</v>
      </c>
      <c r="L341">
        <f t="shared" si="50"/>
        <v>2088.3512181494198</v>
      </c>
      <c r="M341">
        <f t="shared" si="51"/>
        <v>6265.0536544482657</v>
      </c>
      <c r="N341">
        <f t="shared" si="53"/>
        <v>290</v>
      </c>
    </row>
    <row r="342" spans="2:14" x14ac:dyDescent="0.2">
      <c r="B342">
        <f t="shared" si="45"/>
        <v>291</v>
      </c>
      <c r="C342" t="str">
        <f>IF(B341&lt;Utenti!$B$25, Quellstärke/(Volumen*Verlustrate)*(1-EXP(-Verlustrate*B342)),"")</f>
        <v/>
      </c>
      <c r="D342">
        <f>IF(B342&gt;Utenti!$B$25, Quellstärke/(Volumen*Verlustrate)*(1-EXP(-Verlustrate*Utenti!$B$25))  * EXP(-Verlustrate*(B342-Utenti!$B$25)), "")</f>
        <v>1.57323882853192E-3</v>
      </c>
      <c r="E342">
        <f t="shared" si="54"/>
        <v>1.57323882853192E-3</v>
      </c>
      <c r="F342">
        <f t="shared" si="46"/>
        <v>853.8527992572723</v>
      </c>
      <c r="G342">
        <f t="shared" si="47"/>
        <v>1707.7055985145446</v>
      </c>
      <c r="H342">
        <f t="shared" si="48"/>
        <v>5123.1167955436367</v>
      </c>
      <c r="I342">
        <f t="shared" si="52"/>
        <v>291</v>
      </c>
      <c r="J342">
        <f>IF(B341&lt;Utenti!$B$25, C342+C$32/(INTERZONALFLOW)*(1-EXP(-INTERZONALFLOW/NFVOL*B342)),D342)</f>
        <v>1.57323882853192E-3</v>
      </c>
      <c r="K342">
        <f t="shared" si="49"/>
        <v>1044.1756208740012</v>
      </c>
      <c r="L342">
        <f t="shared" si="50"/>
        <v>2088.3512417480024</v>
      </c>
      <c r="M342">
        <f t="shared" si="51"/>
        <v>6265.0537252440126</v>
      </c>
      <c r="N342">
        <f t="shared" si="53"/>
        <v>291</v>
      </c>
    </row>
    <row r="343" spans="2:14" x14ac:dyDescent="0.2">
      <c r="B343">
        <f t="shared" si="45"/>
        <v>292</v>
      </c>
      <c r="C343" t="str">
        <f>IF(B342&lt;Utenti!$B$25, Quellstärke/(Volumen*Verlustrate)*(1-EXP(-Verlustrate*B343)),"")</f>
        <v/>
      </c>
      <c r="D343">
        <f>IF(B343&gt;Utenti!$B$25, Quellstärke/(Volumen*Verlustrate)*(1-EXP(-Verlustrate*Utenti!$B$25))  * EXP(-Verlustrate*(B343-Utenti!$B$25)), "")</f>
        <v>1.480876604103838E-3</v>
      </c>
      <c r="E343">
        <f t="shared" si="54"/>
        <v>1.480876604103838E-3</v>
      </c>
      <c r="F343">
        <f t="shared" si="46"/>
        <v>853.85281036384686</v>
      </c>
      <c r="G343">
        <f t="shared" si="47"/>
        <v>1707.7056207276937</v>
      </c>
      <c r="H343">
        <f t="shared" si="48"/>
        <v>5123.1168621830839</v>
      </c>
      <c r="I343">
        <f t="shared" si="52"/>
        <v>292</v>
      </c>
      <c r="J343">
        <f>IF(B342&lt;Utenti!$B$25, C343+C$32/(INTERZONALFLOW)*(1-EXP(-INTERZONALFLOW/NFVOL*B343)),D343)</f>
        <v>1.480876604103838E-3</v>
      </c>
      <c r="K343">
        <f t="shared" si="49"/>
        <v>1044.1756319805756</v>
      </c>
      <c r="L343">
        <f t="shared" si="50"/>
        <v>2088.3512639611513</v>
      </c>
      <c r="M343">
        <f t="shared" si="51"/>
        <v>6265.0537918834598</v>
      </c>
      <c r="N343">
        <f t="shared" si="53"/>
        <v>292</v>
      </c>
    </row>
    <row r="344" spans="2:14" x14ac:dyDescent="0.2">
      <c r="B344">
        <f t="shared" si="45"/>
        <v>293</v>
      </c>
      <c r="C344" t="str">
        <f>IF(B343&lt;Utenti!$B$25, Quellstärke/(Volumen*Verlustrate)*(1-EXP(-Verlustrate*B344)),"")</f>
        <v/>
      </c>
      <c r="D344">
        <f>IF(B344&gt;Utenti!$B$25, Quellstärke/(Volumen*Verlustrate)*(1-EXP(-Verlustrate*Utenti!$B$25))  * EXP(-Verlustrate*(B344-Utenti!$B$25)), "")</f>
        <v>1.3939368116336959E-3</v>
      </c>
      <c r="E344">
        <f t="shared" si="54"/>
        <v>1.3939368116336959E-3</v>
      </c>
      <c r="F344">
        <f t="shared" si="46"/>
        <v>853.85282081837295</v>
      </c>
      <c r="G344">
        <f t="shared" si="47"/>
        <v>1707.7056416367459</v>
      </c>
      <c r="H344">
        <f t="shared" si="48"/>
        <v>5123.1169249102404</v>
      </c>
      <c r="I344">
        <f t="shared" si="52"/>
        <v>293</v>
      </c>
      <c r="J344">
        <f>IF(B343&lt;Utenti!$B$25, C344+C$32/(INTERZONALFLOW)*(1-EXP(-INTERZONALFLOW/NFVOL*B344)),D344)</f>
        <v>1.3939368116336959E-3</v>
      </c>
      <c r="K344">
        <f t="shared" si="49"/>
        <v>1044.1756424351017</v>
      </c>
      <c r="L344">
        <f t="shared" si="50"/>
        <v>2088.3512848702035</v>
      </c>
      <c r="M344">
        <f t="shared" si="51"/>
        <v>6265.0538546106163</v>
      </c>
      <c r="N344">
        <f t="shared" si="53"/>
        <v>293</v>
      </c>
    </row>
    <row r="345" spans="2:14" x14ac:dyDescent="0.2">
      <c r="B345">
        <f t="shared" si="45"/>
        <v>294</v>
      </c>
      <c r="C345" t="str">
        <f>IF(B344&lt;Utenti!$B$25, Quellstärke/(Volumen*Verlustrate)*(1-EXP(-Verlustrate*B345)),"")</f>
        <v/>
      </c>
      <c r="D345">
        <f>IF(B345&gt;Utenti!$B$25, Quellstärke/(Volumen*Verlustrate)*(1-EXP(-Verlustrate*Utenti!$B$25))  * EXP(-Verlustrate*(B345-Utenti!$B$25)), "")</f>
        <v>1.3121011091963145E-3</v>
      </c>
      <c r="E345">
        <f t="shared" si="54"/>
        <v>1.3121011091963145E-3</v>
      </c>
      <c r="F345">
        <f t="shared" si="46"/>
        <v>853.85283065913131</v>
      </c>
      <c r="G345">
        <f t="shared" si="47"/>
        <v>1707.7056613182626</v>
      </c>
      <c r="H345">
        <f t="shared" si="48"/>
        <v>5123.1169839547902</v>
      </c>
      <c r="I345">
        <f t="shared" si="52"/>
        <v>294</v>
      </c>
      <c r="J345">
        <f>IF(B344&lt;Utenti!$B$25, C345+C$32/(INTERZONALFLOW)*(1-EXP(-INTERZONALFLOW/NFVOL*B345)),D345)</f>
        <v>1.3121011091963145E-3</v>
      </c>
      <c r="K345">
        <f t="shared" si="49"/>
        <v>1044.1756522758601</v>
      </c>
      <c r="L345">
        <f t="shared" si="50"/>
        <v>2088.3513045517202</v>
      </c>
      <c r="M345">
        <f t="shared" si="51"/>
        <v>6265.0539136551661</v>
      </c>
      <c r="N345">
        <f t="shared" si="53"/>
        <v>294</v>
      </c>
    </row>
    <row r="346" spans="2:14" x14ac:dyDescent="0.2">
      <c r="B346">
        <f t="shared" si="45"/>
        <v>295</v>
      </c>
      <c r="C346" t="str">
        <f>IF(B345&lt;Utenti!$B$25, Quellstärke/(Volumen*Verlustrate)*(1-EXP(-Verlustrate*B346)),"")</f>
        <v/>
      </c>
      <c r="D346">
        <f>IF(B346&gt;Utenti!$B$25, Quellstärke/(Volumen*Verlustrate)*(1-EXP(-Verlustrate*Utenti!$B$25))  * EXP(-Verlustrate*(B346-Utenti!$B$25)), "")</f>
        <v>1.2350698441893266E-3</v>
      </c>
      <c r="E346">
        <f t="shared" si="54"/>
        <v>1.2350698441893266E-3</v>
      </c>
      <c r="F346">
        <f t="shared" si="46"/>
        <v>853.85283992215511</v>
      </c>
      <c r="G346">
        <f t="shared" si="47"/>
        <v>1707.7056798443102</v>
      </c>
      <c r="H346">
        <f t="shared" si="48"/>
        <v>5123.1170395329327</v>
      </c>
      <c r="I346">
        <f t="shared" si="52"/>
        <v>295</v>
      </c>
      <c r="J346">
        <f>IF(B345&lt;Utenti!$B$25, C346+C$32/(INTERZONALFLOW)*(1-EXP(-INTERZONALFLOW/NFVOL*B346)),D346)</f>
        <v>1.2350698441893266E-3</v>
      </c>
      <c r="K346">
        <f t="shared" si="49"/>
        <v>1044.175661538884</v>
      </c>
      <c r="L346">
        <f t="shared" si="50"/>
        <v>2088.351323077768</v>
      </c>
      <c r="M346">
        <f t="shared" si="51"/>
        <v>6265.0539692333086</v>
      </c>
      <c r="N346">
        <f t="shared" si="53"/>
        <v>295</v>
      </c>
    </row>
    <row r="347" spans="2:14" x14ac:dyDescent="0.2">
      <c r="B347">
        <f t="shared" si="45"/>
        <v>296</v>
      </c>
      <c r="C347" t="str">
        <f>IF(B346&lt;Utenti!$B$25, Quellstärke/(Volumen*Verlustrate)*(1-EXP(-Verlustrate*B347)),"")</f>
        <v/>
      </c>
      <c r="D347">
        <f>IF(B347&gt;Utenti!$B$25, Quellstärke/(Volumen*Verlustrate)*(1-EXP(-Verlustrate*Utenti!$B$25))  * EXP(-Verlustrate*(B347-Utenti!$B$25)), "")</f>
        <v>1.1625609561142615E-3</v>
      </c>
      <c r="E347">
        <f t="shared" si="54"/>
        <v>1.1625609561142615E-3</v>
      </c>
      <c r="F347">
        <f t="shared" si="46"/>
        <v>853.85284864136224</v>
      </c>
      <c r="G347">
        <f t="shared" si="47"/>
        <v>1707.7056972827245</v>
      </c>
      <c r="H347">
        <f t="shared" si="48"/>
        <v>5123.1170918481757</v>
      </c>
      <c r="I347">
        <f t="shared" si="52"/>
        <v>296</v>
      </c>
      <c r="J347">
        <f>IF(B346&lt;Utenti!$B$25, C347+C$32/(INTERZONALFLOW)*(1-EXP(-INTERZONALFLOW/NFVOL*B347)),D347)</f>
        <v>1.1625609561142615E-3</v>
      </c>
      <c r="K347">
        <f t="shared" si="49"/>
        <v>1044.1756702580913</v>
      </c>
      <c r="L347">
        <f t="shared" si="50"/>
        <v>2088.3513405161825</v>
      </c>
      <c r="M347">
        <f t="shared" si="51"/>
        <v>6265.0540215485516</v>
      </c>
      <c r="N347">
        <f t="shared" si="53"/>
        <v>296</v>
      </c>
    </row>
    <row r="348" spans="2:14" x14ac:dyDescent="0.2">
      <c r="B348">
        <f t="shared" si="45"/>
        <v>297</v>
      </c>
      <c r="C348" t="str">
        <f>IF(B347&lt;Utenti!$B$25, Quellstärke/(Volumen*Verlustrate)*(1-EXP(-Verlustrate*B348)),"")</f>
        <v/>
      </c>
      <c r="D348">
        <f>IF(B348&gt;Utenti!$B$25, Quellstärke/(Volumen*Verlustrate)*(1-EXP(-Verlustrate*Utenti!$B$25))  * EXP(-Verlustrate*(B348-Utenti!$B$25)), "")</f>
        <v>1.0943089437734841E-3</v>
      </c>
      <c r="E348">
        <f t="shared" si="54"/>
        <v>1.0943089437734841E-3</v>
      </c>
      <c r="F348">
        <f t="shared" si="46"/>
        <v>853.85285684867927</v>
      </c>
      <c r="G348">
        <f t="shared" si="47"/>
        <v>1707.7057136973585</v>
      </c>
      <c r="H348">
        <f t="shared" si="48"/>
        <v>5123.1171410920779</v>
      </c>
      <c r="I348">
        <f t="shared" si="52"/>
        <v>297</v>
      </c>
      <c r="J348">
        <f>IF(B347&lt;Utenti!$B$25, C348+C$32/(INTERZONALFLOW)*(1-EXP(-INTERZONALFLOW/NFVOL*B348)),D348)</f>
        <v>1.0943089437734841E-3</v>
      </c>
      <c r="K348">
        <f t="shared" si="49"/>
        <v>1044.1756784654083</v>
      </c>
      <c r="L348">
        <f t="shared" si="50"/>
        <v>2088.3513569308166</v>
      </c>
      <c r="M348">
        <f t="shared" si="51"/>
        <v>6265.0540707924538</v>
      </c>
      <c r="N348">
        <f t="shared" si="53"/>
        <v>297</v>
      </c>
    </row>
    <row r="349" spans="2:14" x14ac:dyDescent="0.2">
      <c r="B349">
        <f t="shared" si="45"/>
        <v>298</v>
      </c>
      <c r="C349" t="str">
        <f>IF(B348&lt;Utenti!$B$25, Quellstärke/(Volumen*Verlustrate)*(1-EXP(-Verlustrate*B349)),"")</f>
        <v/>
      </c>
      <c r="D349">
        <f>IF(B349&gt;Utenti!$B$25, Quellstärke/(Volumen*Verlustrate)*(1-EXP(-Verlustrate*Utenti!$B$25))  * EXP(-Verlustrate*(B349-Utenti!$B$25)), "")</f>
        <v>1.0300638931013124E-3</v>
      </c>
      <c r="E349">
        <f t="shared" si="54"/>
        <v>1.0300638931013124E-3</v>
      </c>
      <c r="F349">
        <f t="shared" si="46"/>
        <v>853.8528645741585</v>
      </c>
      <c r="G349">
        <f t="shared" si="47"/>
        <v>1707.705729148317</v>
      </c>
      <c r="H349">
        <f t="shared" si="48"/>
        <v>5123.1171874449528</v>
      </c>
      <c r="I349">
        <f t="shared" si="52"/>
        <v>298</v>
      </c>
      <c r="J349">
        <f>IF(B348&lt;Utenti!$B$25, C349+C$32/(INTERZONALFLOW)*(1-EXP(-INTERZONALFLOW/NFVOL*B349)),D349)</f>
        <v>1.0300638931013124E-3</v>
      </c>
      <c r="K349">
        <f t="shared" si="49"/>
        <v>1044.1756861908875</v>
      </c>
      <c r="L349">
        <f t="shared" si="50"/>
        <v>2088.351372381775</v>
      </c>
      <c r="M349">
        <f t="shared" si="51"/>
        <v>6265.0541171453287</v>
      </c>
      <c r="N349">
        <f t="shared" si="53"/>
        <v>298</v>
      </c>
    </row>
    <row r="350" spans="2:14" x14ac:dyDescent="0.2">
      <c r="B350">
        <f t="shared" si="45"/>
        <v>299</v>
      </c>
      <c r="C350" t="str">
        <f>IF(B349&lt;Utenti!$B$25, Quellstärke/(Volumen*Verlustrate)*(1-EXP(-Verlustrate*B350)),"")</f>
        <v/>
      </c>
      <c r="D350">
        <f>IF(B350&gt;Utenti!$B$25, Quellstärke/(Volumen*Verlustrate)*(1-EXP(-Verlustrate*Utenti!$B$25))  * EXP(-Verlustrate*(B350-Utenti!$B$25)), "")</f>
        <v>9.6959056206951549E-4</v>
      </c>
      <c r="E350">
        <f t="shared" si="54"/>
        <v>9.6959056206951549E-4</v>
      </c>
      <c r="F350">
        <f t="shared" si="46"/>
        <v>853.85287184608774</v>
      </c>
      <c r="G350">
        <f t="shared" si="47"/>
        <v>1707.7057436921755</v>
      </c>
      <c r="H350">
        <f t="shared" si="48"/>
        <v>5123.1172310765278</v>
      </c>
      <c r="I350">
        <f t="shared" si="52"/>
        <v>299</v>
      </c>
      <c r="J350">
        <f>IF(B349&lt;Utenti!$B$25, C350+C$32/(INTERZONALFLOW)*(1-EXP(-INTERZONALFLOW/NFVOL*B350)),D350)</f>
        <v>9.6959056206951549E-4</v>
      </c>
      <c r="K350">
        <f t="shared" si="49"/>
        <v>1044.1756934628168</v>
      </c>
      <c r="L350">
        <f t="shared" si="50"/>
        <v>2088.3513869256335</v>
      </c>
      <c r="M350">
        <f t="shared" si="51"/>
        <v>6265.0541607769037</v>
      </c>
      <c r="N350">
        <f t="shared" si="53"/>
        <v>299</v>
      </c>
    </row>
    <row r="351" spans="2:14" x14ac:dyDescent="0.2">
      <c r="B351">
        <f t="shared" si="45"/>
        <v>300</v>
      </c>
      <c r="C351" t="str">
        <f>IF(B350&lt;Utenti!$B$25, Quellstärke/(Volumen*Verlustrate)*(1-EXP(-Verlustrate*B351)),"")</f>
        <v/>
      </c>
      <c r="D351">
        <f>IF(B351&gt;Utenti!$B$25, Quellstärke/(Volumen*Verlustrate)*(1-EXP(-Verlustrate*Utenti!$B$25))  * EXP(-Verlustrate*(B351-Utenti!$B$25)), "")</f>
        <v>9.1266751931650726E-4</v>
      </c>
      <c r="E351">
        <f t="shared" si="54"/>
        <v>9.1266751931650726E-4</v>
      </c>
      <c r="F351">
        <f t="shared" si="46"/>
        <v>853.85287869109413</v>
      </c>
      <c r="G351">
        <f t="shared" si="47"/>
        <v>1707.7057573821883</v>
      </c>
      <c r="H351">
        <f t="shared" si="48"/>
        <v>5123.1172721465664</v>
      </c>
      <c r="I351">
        <f t="shared" si="52"/>
        <v>300</v>
      </c>
      <c r="J351">
        <f>IF(B350&lt;Utenti!$B$25, C351+C$32/(INTERZONALFLOW)*(1-EXP(-INTERZONALFLOW/NFVOL*B351)),D351)</f>
        <v>9.1266751931650726E-4</v>
      </c>
      <c r="K351">
        <f t="shared" si="49"/>
        <v>1044.175700307823</v>
      </c>
      <c r="L351">
        <f t="shared" si="50"/>
        <v>2088.3514006156461</v>
      </c>
      <c r="M351">
        <f t="shared" si="51"/>
        <v>6265.0542018469423</v>
      </c>
      <c r="N351">
        <f t="shared" si="53"/>
        <v>300</v>
      </c>
    </row>
    <row r="352" spans="2:14" x14ac:dyDescent="0.2">
      <c r="B352">
        <f t="shared" si="45"/>
        <v>301</v>
      </c>
      <c r="C352" t="str">
        <f>IF(B351&lt;Utenti!$B$25, Quellstärke/(Volumen*Verlustrate)*(1-EXP(-Verlustrate*B352)),"")</f>
        <v/>
      </c>
      <c r="D352">
        <f>IF(B352&gt;Utenti!$B$25, Quellstärke/(Volumen*Verlustrate)*(1-EXP(-Verlustrate*Utenti!$B$25))  * EXP(-Verlustrate*(B352-Utenti!$B$25)), "")</f>
        <v>8.5908633334616665E-4</v>
      </c>
      <c r="E352">
        <f t="shared" si="54"/>
        <v>8.5908633334616665E-4</v>
      </c>
      <c r="F352">
        <f t="shared" si="46"/>
        <v>853.85288513424166</v>
      </c>
      <c r="G352">
        <f t="shared" si="47"/>
        <v>1707.7057702684833</v>
      </c>
      <c r="H352">
        <f t="shared" si="48"/>
        <v>5123.1173108054518</v>
      </c>
      <c r="I352">
        <f t="shared" si="52"/>
        <v>301</v>
      </c>
      <c r="J352">
        <f>IF(B351&lt;Utenti!$B$25, C352+C$32/(INTERZONALFLOW)*(1-EXP(-INTERZONALFLOW/NFVOL*B352)),D352)</f>
        <v>8.5908633334616665E-4</v>
      </c>
      <c r="K352">
        <f t="shared" si="49"/>
        <v>1044.1757067509704</v>
      </c>
      <c r="L352">
        <f t="shared" si="50"/>
        <v>2088.3514135019409</v>
      </c>
      <c r="M352">
        <f t="shared" si="51"/>
        <v>6265.0542405058277</v>
      </c>
      <c r="N352">
        <f t="shared" si="53"/>
        <v>301</v>
      </c>
    </row>
    <row r="353" spans="2:14" x14ac:dyDescent="0.2">
      <c r="B353">
        <f t="shared" si="45"/>
        <v>302</v>
      </c>
      <c r="C353" t="str">
        <f>IF(B352&lt;Utenti!$B$25, Quellstärke/(Volumen*Verlustrate)*(1-EXP(-Verlustrate*B353)),"")</f>
        <v/>
      </c>
      <c r="D353">
        <f>IF(B353&gt;Utenti!$B$25, Quellstärke/(Volumen*Verlustrate)*(1-EXP(-Verlustrate*Utenti!$B$25))  * EXP(-Verlustrate*(B353-Utenti!$B$25)), "")</f>
        <v>8.08650809327439E-4</v>
      </c>
      <c r="E353">
        <f t="shared" si="54"/>
        <v>8.08650809327439E-4</v>
      </c>
      <c r="F353">
        <f t="shared" si="46"/>
        <v>853.85289119912272</v>
      </c>
      <c r="G353">
        <f t="shared" si="47"/>
        <v>1707.7057823982454</v>
      </c>
      <c r="H353">
        <f t="shared" si="48"/>
        <v>5123.1173471947386</v>
      </c>
      <c r="I353">
        <f t="shared" si="52"/>
        <v>302</v>
      </c>
      <c r="J353">
        <f>IF(B352&lt;Utenti!$B$25, C353+C$32/(INTERZONALFLOW)*(1-EXP(-INTERZONALFLOW/NFVOL*B353)),D353)</f>
        <v>8.08650809327439E-4</v>
      </c>
      <c r="K353">
        <f t="shared" si="49"/>
        <v>1044.1757128158515</v>
      </c>
      <c r="L353">
        <f t="shared" si="50"/>
        <v>2088.351425631703</v>
      </c>
      <c r="M353">
        <f t="shared" si="51"/>
        <v>6265.0542768951145</v>
      </c>
      <c r="N353">
        <f t="shared" si="53"/>
        <v>302</v>
      </c>
    </row>
    <row r="354" spans="2:14" x14ac:dyDescent="0.2">
      <c r="B354">
        <f t="shared" si="45"/>
        <v>303</v>
      </c>
      <c r="C354" t="str">
        <f>IF(B353&lt;Utenti!$B$25, Quellstärke/(Volumen*Verlustrate)*(1-EXP(-Verlustrate*B354)),"")</f>
        <v/>
      </c>
      <c r="D354">
        <f>IF(B354&gt;Utenti!$B$25, Quellstärke/(Volumen*Verlustrate)*(1-EXP(-Verlustrate*Utenti!$B$25))  * EXP(-Verlustrate*(B354-Utenti!$B$25)), "")</f>
        <v>7.6117627070017573E-4</v>
      </c>
      <c r="E354">
        <f t="shared" si="54"/>
        <v>7.6117627070017573E-4</v>
      </c>
      <c r="F354">
        <f t="shared" si="46"/>
        <v>853.8528969079448</v>
      </c>
      <c r="G354">
        <f t="shared" si="47"/>
        <v>1707.7057938158896</v>
      </c>
      <c r="H354">
        <f t="shared" si="48"/>
        <v>5123.1173814476706</v>
      </c>
      <c r="I354">
        <f t="shared" si="52"/>
        <v>303</v>
      </c>
      <c r="J354">
        <f>IF(B353&lt;Utenti!$B$25, C354+C$32/(INTERZONALFLOW)*(1-EXP(-INTERZONALFLOW/NFVOL*B354)),D354)</f>
        <v>7.6117627070017573E-4</v>
      </c>
      <c r="K354">
        <f t="shared" si="49"/>
        <v>1044.1757185246736</v>
      </c>
      <c r="L354">
        <f t="shared" si="50"/>
        <v>2088.3514370493472</v>
      </c>
      <c r="M354">
        <f t="shared" si="51"/>
        <v>6265.0543111480465</v>
      </c>
      <c r="N354">
        <f t="shared" si="53"/>
        <v>303</v>
      </c>
    </row>
    <row r="355" spans="2:14" x14ac:dyDescent="0.2">
      <c r="B355">
        <f t="shared" si="45"/>
        <v>304</v>
      </c>
      <c r="C355" t="str">
        <f>IF(B354&lt;Utenti!$B$25, Quellstärke/(Volumen*Verlustrate)*(1-EXP(-Verlustrate*B355)),"")</f>
        <v/>
      </c>
      <c r="D355">
        <f>IF(B355&gt;Utenti!$B$25, Quellstärke/(Volumen*Verlustrate)*(1-EXP(-Verlustrate*Utenti!$B$25))  * EXP(-Verlustrate*(B355-Utenti!$B$25)), "")</f>
        <v>7.1648888295667288E-4</v>
      </c>
      <c r="E355">
        <f t="shared" si="54"/>
        <v>7.1648888295667288E-4</v>
      </c>
      <c r="F355">
        <f t="shared" si="46"/>
        <v>853.85290228161136</v>
      </c>
      <c r="G355">
        <f t="shared" si="47"/>
        <v>1707.7058045632227</v>
      </c>
      <c r="H355">
        <f t="shared" si="48"/>
        <v>5123.1174136896707</v>
      </c>
      <c r="I355">
        <f t="shared" si="52"/>
        <v>304</v>
      </c>
      <c r="J355">
        <f>IF(B354&lt;Utenti!$B$25, C355+C$32/(INTERZONALFLOW)*(1-EXP(-INTERZONALFLOW/NFVOL*B355)),D355)</f>
        <v>7.1648888295667288E-4</v>
      </c>
      <c r="K355">
        <f t="shared" si="49"/>
        <v>1044.1757238983403</v>
      </c>
      <c r="L355">
        <f t="shared" si="50"/>
        <v>2088.3514477966805</v>
      </c>
      <c r="M355">
        <f t="shared" si="51"/>
        <v>6265.0543433900466</v>
      </c>
      <c r="N355">
        <f t="shared" si="53"/>
        <v>304</v>
      </c>
    </row>
    <row r="356" spans="2:14" x14ac:dyDescent="0.2">
      <c r="B356">
        <f t="shared" si="45"/>
        <v>305</v>
      </c>
      <c r="C356" t="str">
        <f>IF(B355&lt;Utenti!$B$25, Quellstärke/(Volumen*Verlustrate)*(1-EXP(-Verlustrate*B356)),"")</f>
        <v/>
      </c>
      <c r="D356">
        <f>IF(B356&gt;Utenti!$B$25, Quellstärke/(Volumen*Verlustrate)*(1-EXP(-Verlustrate*Utenti!$B$25))  * EXP(-Verlustrate*(B356-Utenti!$B$25)), "")</f>
        <v>6.7442501712288653E-4</v>
      </c>
      <c r="E356">
        <f t="shared" si="54"/>
        <v>6.7442501712288653E-4</v>
      </c>
      <c r="F356">
        <f t="shared" si="46"/>
        <v>853.852907339799</v>
      </c>
      <c r="G356">
        <f t="shared" si="47"/>
        <v>1707.705814679598</v>
      </c>
      <c r="H356">
        <f t="shared" si="48"/>
        <v>5123.1174440387967</v>
      </c>
      <c r="I356">
        <f t="shared" si="52"/>
        <v>305</v>
      </c>
      <c r="J356">
        <f>IF(B355&lt;Utenti!$B$25, C356+C$32/(INTERZONALFLOW)*(1-EXP(-INTERZONALFLOW/NFVOL*B356)),D356)</f>
        <v>6.7442501712288653E-4</v>
      </c>
      <c r="K356">
        <f t="shared" si="49"/>
        <v>1044.1757289565278</v>
      </c>
      <c r="L356">
        <f t="shared" si="50"/>
        <v>2088.3514579130556</v>
      </c>
      <c r="M356">
        <f t="shared" si="51"/>
        <v>6265.0543737391727</v>
      </c>
      <c r="N356">
        <f t="shared" si="53"/>
        <v>305</v>
      </c>
    </row>
    <row r="357" spans="2:14" x14ac:dyDescent="0.2">
      <c r="B357">
        <f t="shared" si="45"/>
        <v>306</v>
      </c>
      <c r="C357" t="str">
        <f>IF(B356&lt;Utenti!$B$25, Quellstärke/(Volumen*Verlustrate)*(1-EXP(-Verlustrate*B357)),"")</f>
        <v/>
      </c>
      <c r="D357">
        <f>IF(B357&gt;Utenti!$B$25, Quellstärke/(Volumen*Verlustrate)*(1-EXP(-Verlustrate*Utenti!$B$25))  * EXP(-Verlustrate*(B357-Utenti!$B$25)), "")</f>
        <v>6.3483065060858997E-4</v>
      </c>
      <c r="E357">
        <f t="shared" si="54"/>
        <v>6.3483065060858997E-4</v>
      </c>
      <c r="F357">
        <f t="shared" si="46"/>
        <v>853.85291210102889</v>
      </c>
      <c r="G357">
        <f t="shared" si="47"/>
        <v>1707.7058242020578</v>
      </c>
      <c r="H357">
        <f t="shared" si="48"/>
        <v>5123.1174726061763</v>
      </c>
      <c r="I357">
        <f t="shared" si="52"/>
        <v>306</v>
      </c>
      <c r="J357">
        <f>IF(B356&lt;Utenti!$B$25, C357+C$32/(INTERZONALFLOW)*(1-EXP(-INTERZONALFLOW/NFVOL*B357)),D357)</f>
        <v>6.3483065060858997E-4</v>
      </c>
      <c r="K357">
        <f t="shared" si="49"/>
        <v>1044.1757337177576</v>
      </c>
      <c r="L357">
        <f t="shared" si="50"/>
        <v>2088.3514674355151</v>
      </c>
      <c r="M357">
        <f t="shared" si="51"/>
        <v>6265.0544023065522</v>
      </c>
      <c r="N357">
        <f t="shared" si="53"/>
        <v>306</v>
      </c>
    </row>
    <row r="358" spans="2:14" x14ac:dyDescent="0.2">
      <c r="B358">
        <f t="shared" si="45"/>
        <v>307</v>
      </c>
      <c r="C358" t="str">
        <f>IF(B357&lt;Utenti!$B$25, Quellstärke/(Volumen*Verlustrate)*(1-EXP(-Verlustrate*B358)),"")</f>
        <v/>
      </c>
      <c r="D358">
        <f>IF(B358&gt;Utenti!$B$25, Quellstärke/(Volumen*Verlustrate)*(1-EXP(-Verlustrate*Utenti!$B$25))  * EXP(-Verlustrate*(B358-Utenti!$B$25)), "")</f>
        <v>5.9756080323261911E-4</v>
      </c>
      <c r="E358">
        <f t="shared" si="54"/>
        <v>5.9756080323261911E-4</v>
      </c>
      <c r="F358">
        <f t="shared" si="46"/>
        <v>853.85291658273491</v>
      </c>
      <c r="G358">
        <f t="shared" si="47"/>
        <v>1707.7058331654698</v>
      </c>
      <c r="H358">
        <f t="shared" si="48"/>
        <v>5123.1174994964122</v>
      </c>
      <c r="I358">
        <f t="shared" si="52"/>
        <v>307</v>
      </c>
      <c r="J358">
        <f>IF(B357&lt;Utenti!$B$25, C358+C$32/(INTERZONALFLOW)*(1-EXP(-INTERZONALFLOW/NFVOL*B358)),D358)</f>
        <v>5.9756080323261911E-4</v>
      </c>
      <c r="K358">
        <f t="shared" si="49"/>
        <v>1044.1757381994637</v>
      </c>
      <c r="L358">
        <f t="shared" si="50"/>
        <v>2088.3514763989274</v>
      </c>
      <c r="M358">
        <f t="shared" si="51"/>
        <v>6265.0544291967881</v>
      </c>
      <c r="N358">
        <f t="shared" si="53"/>
        <v>307</v>
      </c>
    </row>
    <row r="359" spans="2:14" x14ac:dyDescent="0.2">
      <c r="B359">
        <f t="shared" si="45"/>
        <v>308</v>
      </c>
      <c r="C359" t="str">
        <f>IF(B358&lt;Utenti!$B$25, Quellstärke/(Volumen*Verlustrate)*(1-EXP(-Verlustrate*B359)),"")</f>
        <v/>
      </c>
      <c r="D359">
        <f>IF(B359&gt;Utenti!$B$25, Quellstärke/(Volumen*Verlustrate)*(1-EXP(-Verlustrate*Utenti!$B$25))  * EXP(-Verlustrate*(B359-Utenti!$B$25)), "")</f>
        <v>5.6247900635814356E-4</v>
      </c>
      <c r="E359">
        <f t="shared" si="54"/>
        <v>5.6247900635814356E-4</v>
      </c>
      <c r="F359">
        <f t="shared" si="46"/>
        <v>853.8529208013274</v>
      </c>
      <c r="G359">
        <f t="shared" si="47"/>
        <v>1707.7058416026548</v>
      </c>
      <c r="H359">
        <f t="shared" si="48"/>
        <v>5123.1175248079671</v>
      </c>
      <c r="I359">
        <f t="shared" si="52"/>
        <v>308</v>
      </c>
      <c r="J359">
        <f>IF(B358&lt;Utenti!$B$25, C359+C$32/(INTERZONALFLOW)*(1-EXP(-INTERZONALFLOW/NFVOL*B359)),D359)</f>
        <v>5.6247900635814356E-4</v>
      </c>
      <c r="K359">
        <f t="shared" si="49"/>
        <v>1044.1757424180562</v>
      </c>
      <c r="L359">
        <f t="shared" si="50"/>
        <v>2088.3514848361124</v>
      </c>
      <c r="M359">
        <f t="shared" si="51"/>
        <v>6265.054454508343</v>
      </c>
      <c r="N359">
        <f t="shared" si="53"/>
        <v>308</v>
      </c>
    </row>
    <row r="360" spans="2:14" x14ac:dyDescent="0.2">
      <c r="B360">
        <f t="shared" si="45"/>
        <v>309</v>
      </c>
      <c r="C360" t="str">
        <f>IF(B359&lt;Utenti!$B$25, Quellstärke/(Volumen*Verlustrate)*(1-EXP(-Verlustrate*B360)),"")</f>
        <v/>
      </c>
      <c r="D360">
        <f>IF(B360&gt;Utenti!$B$25, Quellstärke/(Volumen*Verlustrate)*(1-EXP(-Verlustrate*Utenti!$B$25))  * EXP(-Verlustrate*(B360-Utenti!$B$25)), "")</f>
        <v>5.2945680319410485E-4</v>
      </c>
      <c r="E360">
        <f t="shared" si="54"/>
        <v>5.2945680319410485E-4</v>
      </c>
      <c r="F360">
        <f t="shared" si="46"/>
        <v>853.85292477225346</v>
      </c>
      <c r="G360">
        <f t="shared" si="47"/>
        <v>1707.7058495445069</v>
      </c>
      <c r="H360">
        <f t="shared" si="48"/>
        <v>5123.1175486335233</v>
      </c>
      <c r="I360">
        <f t="shared" si="52"/>
        <v>309</v>
      </c>
      <c r="J360">
        <f>IF(B359&lt;Utenti!$B$25, C360+C$32/(INTERZONALFLOW)*(1-EXP(-INTERZONALFLOW/NFVOL*B360)),D360)</f>
        <v>5.2945680319410485E-4</v>
      </c>
      <c r="K360">
        <f t="shared" si="49"/>
        <v>1044.1757463889821</v>
      </c>
      <c r="L360">
        <f t="shared" si="50"/>
        <v>2088.3514927779643</v>
      </c>
      <c r="M360">
        <f t="shared" si="51"/>
        <v>6265.0544783338992</v>
      </c>
      <c r="N360">
        <f t="shared" si="53"/>
        <v>309</v>
      </c>
    </row>
    <row r="361" spans="2:14" x14ac:dyDescent="0.2">
      <c r="B361">
        <f t="shared" si="45"/>
        <v>310</v>
      </c>
      <c r="C361" t="str">
        <f>IF(B360&lt;Utenti!$B$25, Quellstärke/(Volumen*Verlustrate)*(1-EXP(-Verlustrate*B361)),"")</f>
        <v/>
      </c>
      <c r="D361">
        <f>IF(B361&gt;Utenti!$B$25, Quellstärke/(Volumen*Verlustrate)*(1-EXP(-Verlustrate*Utenti!$B$25))  * EXP(-Verlustrate*(B361-Utenti!$B$25)), "")</f>
        <v>4.9837327843313731E-4</v>
      </c>
      <c r="E361">
        <f t="shared" si="54"/>
        <v>4.9837327843313731E-4</v>
      </c>
      <c r="F361">
        <f t="shared" si="46"/>
        <v>853.85292851005306</v>
      </c>
      <c r="G361">
        <f t="shared" si="47"/>
        <v>1707.7058570201061</v>
      </c>
      <c r="H361">
        <f t="shared" si="48"/>
        <v>5123.1175710603211</v>
      </c>
      <c r="I361">
        <f t="shared" si="52"/>
        <v>310</v>
      </c>
      <c r="J361">
        <f>IF(B360&lt;Utenti!$B$25, C361+C$32/(INTERZONALFLOW)*(1-EXP(-INTERZONALFLOW/NFVOL*B361)),D361)</f>
        <v>4.9837327843313731E-4</v>
      </c>
      <c r="K361">
        <f t="shared" si="49"/>
        <v>1044.1757501267816</v>
      </c>
      <c r="L361">
        <f t="shared" si="50"/>
        <v>2088.3515002535632</v>
      </c>
      <c r="M361">
        <f t="shared" si="51"/>
        <v>6265.054500760697</v>
      </c>
      <c r="N361">
        <f t="shared" si="53"/>
        <v>310</v>
      </c>
    </row>
    <row r="362" spans="2:14" x14ac:dyDescent="0.2">
      <c r="B362">
        <f t="shared" si="45"/>
        <v>311</v>
      </c>
      <c r="C362" t="str">
        <f>IF(B361&lt;Utenti!$B$25, Quellstärke/(Volumen*Verlustrate)*(1-EXP(-Verlustrate*B362)),"")</f>
        <v/>
      </c>
      <c r="D362">
        <f>IF(B362&gt;Utenti!$B$25, Quellstärke/(Volumen*Verlustrate)*(1-EXP(-Verlustrate*Utenti!$B$25))  * EXP(-Verlustrate*(B362-Utenti!$B$25)), "")</f>
        <v>4.6911461550364785E-4</v>
      </c>
      <c r="E362">
        <f t="shared" si="54"/>
        <v>4.6911461550364785E-4</v>
      </c>
      <c r="F362">
        <f t="shared" si="46"/>
        <v>853.85293202841262</v>
      </c>
      <c r="G362">
        <f t="shared" si="47"/>
        <v>1707.7058640568252</v>
      </c>
      <c r="H362">
        <f t="shared" si="48"/>
        <v>5123.1175921704789</v>
      </c>
      <c r="I362">
        <f t="shared" si="52"/>
        <v>311</v>
      </c>
      <c r="J362">
        <f>IF(B361&lt;Utenti!$B$25, C362+C$32/(INTERZONALFLOW)*(1-EXP(-INTERZONALFLOW/NFVOL*B362)),D362)</f>
        <v>4.6911461550364785E-4</v>
      </c>
      <c r="K362">
        <f t="shared" si="49"/>
        <v>1044.1757536451412</v>
      </c>
      <c r="L362">
        <f t="shared" si="50"/>
        <v>2088.3515072902824</v>
      </c>
      <c r="M362">
        <f t="shared" si="51"/>
        <v>6265.0545218708548</v>
      </c>
      <c r="N362">
        <f t="shared" si="53"/>
        <v>311</v>
      </c>
    </row>
    <row r="363" spans="2:14" x14ac:dyDescent="0.2">
      <c r="B363">
        <f t="shared" si="45"/>
        <v>312</v>
      </c>
      <c r="C363" t="str">
        <f>IF(B362&lt;Utenti!$B$25, Quellstärke/(Volumen*Verlustrate)*(1-EXP(-Verlustrate*B363)),"")</f>
        <v/>
      </c>
      <c r="D363">
        <f>IF(B363&gt;Utenti!$B$25, Quellstärke/(Volumen*Verlustrate)*(1-EXP(-Verlustrate*Utenti!$B$25))  * EXP(-Verlustrate*(B363-Utenti!$B$25)), "")</f>
        <v>4.4157367981489829E-4</v>
      </c>
      <c r="E363">
        <f t="shared" si="54"/>
        <v>4.4157367981489829E-4</v>
      </c>
      <c r="F363">
        <f t="shared" si="46"/>
        <v>853.85293534021525</v>
      </c>
      <c r="G363">
        <f t="shared" si="47"/>
        <v>1707.7058706804305</v>
      </c>
      <c r="H363">
        <f t="shared" si="48"/>
        <v>5123.1176120412947</v>
      </c>
      <c r="I363">
        <f t="shared" si="52"/>
        <v>312</v>
      </c>
      <c r="J363">
        <f>IF(B362&lt;Utenti!$B$25, C363+C$32/(INTERZONALFLOW)*(1-EXP(-INTERZONALFLOW/NFVOL*B363)),D363)</f>
        <v>4.4157367981489829E-4</v>
      </c>
      <c r="K363">
        <f t="shared" si="49"/>
        <v>1044.1757569569438</v>
      </c>
      <c r="L363">
        <f t="shared" si="50"/>
        <v>2088.3515139138876</v>
      </c>
      <c r="M363">
        <f t="shared" si="51"/>
        <v>6265.0545417416706</v>
      </c>
      <c r="N363">
        <f t="shared" si="53"/>
        <v>312</v>
      </c>
    </row>
    <row r="364" spans="2:14" x14ac:dyDescent="0.2">
      <c r="B364">
        <f t="shared" si="45"/>
        <v>313</v>
      </c>
      <c r="C364" t="str">
        <f>IF(B363&lt;Utenti!$B$25, Quellstärke/(Volumen*Verlustrate)*(1-EXP(-Verlustrate*B364)),"")</f>
        <v/>
      </c>
      <c r="D364">
        <f>IF(B364&gt;Utenti!$B$25, Quellstärke/(Volumen*Verlustrate)*(1-EXP(-Verlustrate*Utenti!$B$25))  * EXP(-Verlustrate*(B364-Utenti!$B$25)), "")</f>
        <v>4.1564962646906584E-4</v>
      </c>
      <c r="E364">
        <f t="shared" si="54"/>
        <v>4.1564962646906584E-4</v>
      </c>
      <c r="F364">
        <f t="shared" si="46"/>
        <v>853.85293845758747</v>
      </c>
      <c r="G364">
        <f t="shared" si="47"/>
        <v>1707.7058769151749</v>
      </c>
      <c r="H364">
        <f t="shared" si="48"/>
        <v>5123.117630745528</v>
      </c>
      <c r="I364">
        <f t="shared" si="52"/>
        <v>313</v>
      </c>
      <c r="J364">
        <f>IF(B363&lt;Utenti!$B$25, C364+C$32/(INTERZONALFLOW)*(1-EXP(-INTERZONALFLOW/NFVOL*B364)),D364)</f>
        <v>4.1564962646906584E-4</v>
      </c>
      <c r="K364">
        <f t="shared" si="49"/>
        <v>1044.175760074316</v>
      </c>
      <c r="L364">
        <f t="shared" si="50"/>
        <v>2088.3515201486321</v>
      </c>
      <c r="M364">
        <f t="shared" si="51"/>
        <v>6265.0545604459039</v>
      </c>
      <c r="N364">
        <f t="shared" si="53"/>
        <v>313</v>
      </c>
    </row>
    <row r="365" spans="2:14" x14ac:dyDescent="0.2">
      <c r="B365">
        <f t="shared" si="45"/>
        <v>314</v>
      </c>
      <c r="C365" t="str">
        <f>IF(B364&lt;Utenti!$B$25, Quellstärke/(Volumen*Verlustrate)*(1-EXP(-Verlustrate*B365)),"")</f>
        <v/>
      </c>
      <c r="D365">
        <f>IF(B365&gt;Utenti!$B$25, Quellstärke/(Volumen*Verlustrate)*(1-EXP(-Verlustrate*Utenti!$B$25))  * EXP(-Verlustrate*(B365-Utenti!$B$25)), "")</f>
        <v>3.9124753100387282E-4</v>
      </c>
      <c r="E365">
        <f t="shared" si="54"/>
        <v>3.9124753100387282E-4</v>
      </c>
      <c r="F365">
        <f t="shared" si="46"/>
        <v>853.852941391944</v>
      </c>
      <c r="G365">
        <f t="shared" si="47"/>
        <v>1707.705882783888</v>
      </c>
      <c r="H365">
        <f t="shared" si="48"/>
        <v>5123.1176483516665</v>
      </c>
      <c r="I365">
        <f t="shared" si="52"/>
        <v>314</v>
      </c>
      <c r="J365">
        <f>IF(B364&lt;Utenti!$B$25, C365+C$32/(INTERZONALFLOW)*(1-EXP(-INTERZONALFLOW/NFVOL*B365)),D365)</f>
        <v>3.9124753100387282E-4</v>
      </c>
      <c r="K365">
        <f t="shared" si="49"/>
        <v>1044.1757630086724</v>
      </c>
      <c r="L365">
        <f t="shared" si="50"/>
        <v>2088.3515260173449</v>
      </c>
      <c r="M365">
        <f t="shared" si="51"/>
        <v>6265.0545780520424</v>
      </c>
      <c r="N365">
        <f t="shared" si="53"/>
        <v>314</v>
      </c>
    </row>
    <row r="366" spans="2:14" x14ac:dyDescent="0.2">
      <c r="B366">
        <f t="shared" si="45"/>
        <v>315</v>
      </c>
      <c r="C366" t="str">
        <f>IF(B365&lt;Utenti!$B$25, Quellstärke/(Volumen*Verlustrate)*(1-EXP(-Verlustrate*B366)),"")</f>
        <v/>
      </c>
      <c r="D366">
        <f>IF(B366&gt;Utenti!$B$25, Quellstärke/(Volumen*Verlustrate)*(1-EXP(-Verlustrate*Utenti!$B$25))  * EXP(-Verlustrate*(B366-Utenti!$B$25)), "")</f>
        <v>3.6827804181370786E-4</v>
      </c>
      <c r="E366">
        <f t="shared" si="54"/>
        <v>3.6827804181370786E-4</v>
      </c>
      <c r="F366">
        <f t="shared" si="46"/>
        <v>853.85294415402927</v>
      </c>
      <c r="G366">
        <f t="shared" si="47"/>
        <v>1707.7058883080585</v>
      </c>
      <c r="H366">
        <f t="shared" si="48"/>
        <v>5123.1176649241788</v>
      </c>
      <c r="I366">
        <f t="shared" si="52"/>
        <v>315</v>
      </c>
      <c r="J366">
        <f>IF(B365&lt;Utenti!$B$25, C366+C$32/(INTERZONALFLOW)*(1-EXP(-INTERZONALFLOW/NFVOL*B366)),D366)</f>
        <v>3.6827804181370786E-4</v>
      </c>
      <c r="K366">
        <f t="shared" si="49"/>
        <v>1044.1757657707578</v>
      </c>
      <c r="L366">
        <f t="shared" si="50"/>
        <v>2088.3515315415157</v>
      </c>
      <c r="M366">
        <f t="shared" si="51"/>
        <v>6265.0545946245547</v>
      </c>
      <c r="N366">
        <f t="shared" si="53"/>
        <v>315</v>
      </c>
    </row>
    <row r="367" spans="2:14" x14ac:dyDescent="0.2">
      <c r="B367">
        <f t="shared" si="45"/>
        <v>316</v>
      </c>
      <c r="C367" t="str">
        <f>IF(B366&lt;Utenti!$B$25, Quellstärke/(Volumen*Verlustrate)*(1-EXP(-Verlustrate*B367)),"")</f>
        <v/>
      </c>
      <c r="D367">
        <f>IF(B367&gt;Utenti!$B$25, Quellstärke/(Volumen*Verlustrate)*(1-EXP(-Verlustrate*Utenti!$B$25))  * EXP(-Verlustrate*(B367-Utenti!$B$25)), "")</f>
        <v>3.4665705297651174E-4</v>
      </c>
      <c r="E367">
        <f t="shared" si="54"/>
        <v>3.4665705297651174E-4</v>
      </c>
      <c r="F367">
        <f t="shared" si="46"/>
        <v>853.85294675395721</v>
      </c>
      <c r="G367">
        <f t="shared" si="47"/>
        <v>1707.7058935079144</v>
      </c>
      <c r="H367">
        <f t="shared" si="48"/>
        <v>5123.1176805237465</v>
      </c>
      <c r="I367">
        <f t="shared" si="52"/>
        <v>316</v>
      </c>
      <c r="J367">
        <f>IF(B366&lt;Utenti!$B$25, C367+C$32/(INTERZONALFLOW)*(1-EXP(-INTERZONALFLOW/NFVOL*B367)),D367)</f>
        <v>3.4665705297651174E-4</v>
      </c>
      <c r="K367">
        <f t="shared" si="49"/>
        <v>1044.1757683706858</v>
      </c>
      <c r="L367">
        <f t="shared" si="50"/>
        <v>2088.3515367413715</v>
      </c>
      <c r="M367">
        <f t="shared" si="51"/>
        <v>6265.0546102241224</v>
      </c>
      <c r="N367">
        <f t="shared" si="53"/>
        <v>316</v>
      </c>
    </row>
    <row r="368" spans="2:14" x14ac:dyDescent="0.2">
      <c r="B368">
        <f t="shared" si="45"/>
        <v>317</v>
      </c>
      <c r="C368" t="str">
        <f>IF(B367&lt;Utenti!$B$25, Quellstärke/(Volumen*Verlustrate)*(1-EXP(-Verlustrate*B368)),"")</f>
        <v/>
      </c>
      <c r="D368">
        <f>IF(B368&gt;Utenti!$B$25, Quellstärke/(Volumen*Verlustrate)*(1-EXP(-Verlustrate*Utenti!$B$25))  * EXP(-Verlustrate*(B368-Utenti!$B$25)), "")</f>
        <v>3.2630539628846015E-4</v>
      </c>
      <c r="E368">
        <f t="shared" si="54"/>
        <v>3.2630539628846015E-4</v>
      </c>
      <c r="F368">
        <f t="shared" si="46"/>
        <v>853.85294920124772</v>
      </c>
      <c r="G368">
        <f t="shared" si="47"/>
        <v>1707.7058984024954</v>
      </c>
      <c r="H368">
        <f t="shared" si="48"/>
        <v>5123.1176952074893</v>
      </c>
      <c r="I368">
        <f t="shared" si="52"/>
        <v>317</v>
      </c>
      <c r="J368">
        <f>IF(B367&lt;Utenti!$B$25, C368+C$32/(INTERZONALFLOW)*(1-EXP(-INTERZONALFLOW/NFVOL*B368)),D368)</f>
        <v>3.2630539628846015E-4</v>
      </c>
      <c r="K368">
        <f t="shared" si="49"/>
        <v>1044.1757708179762</v>
      </c>
      <c r="L368">
        <f t="shared" si="50"/>
        <v>2088.3515416359523</v>
      </c>
      <c r="M368">
        <f t="shared" si="51"/>
        <v>6265.0546249078652</v>
      </c>
      <c r="N368">
        <f t="shared" si="53"/>
        <v>317</v>
      </c>
    </row>
    <row r="369" spans="2:14" x14ac:dyDescent="0.2">
      <c r="B369">
        <f t="shared" si="45"/>
        <v>318</v>
      </c>
      <c r="C369" t="str">
        <f>IF(B368&lt;Utenti!$B$25, Quellstärke/(Volumen*Verlustrate)*(1-EXP(-Verlustrate*B369)),"")</f>
        <v/>
      </c>
      <c r="D369">
        <f>IF(B369&gt;Utenti!$B$25, Quellstärke/(Volumen*Verlustrate)*(1-EXP(-Verlustrate*Utenti!$B$25))  * EXP(-Verlustrate*(B369-Utenti!$B$25)), "")</f>
        <v>3.0714855137877026E-4</v>
      </c>
      <c r="E369">
        <f t="shared" si="54"/>
        <v>3.0714855137877026E-4</v>
      </c>
      <c r="F369">
        <f t="shared" si="46"/>
        <v>853.85295150486184</v>
      </c>
      <c r="G369">
        <f t="shared" si="47"/>
        <v>1707.7059030097237</v>
      </c>
      <c r="H369">
        <f t="shared" si="48"/>
        <v>5123.117709029174</v>
      </c>
      <c r="I369">
        <f t="shared" si="52"/>
        <v>318</v>
      </c>
      <c r="J369">
        <f>IF(B368&lt;Utenti!$B$25, C369+C$32/(INTERZONALFLOW)*(1-EXP(-INTERZONALFLOW/NFVOL*B369)),D369)</f>
        <v>3.0714855137877026E-4</v>
      </c>
      <c r="K369">
        <f t="shared" si="49"/>
        <v>1044.1757731215903</v>
      </c>
      <c r="L369">
        <f t="shared" si="50"/>
        <v>2088.3515462431806</v>
      </c>
      <c r="M369">
        <f t="shared" si="51"/>
        <v>6265.0546387295499</v>
      </c>
      <c r="N369">
        <f t="shared" si="53"/>
        <v>318</v>
      </c>
    </row>
    <row r="370" spans="2:14" x14ac:dyDescent="0.2">
      <c r="B370">
        <f t="shared" si="45"/>
        <v>319</v>
      </c>
      <c r="C370" t="str">
        <f>IF(B369&lt;Utenti!$B$25, Quellstärke/(Volumen*Verlustrate)*(1-EXP(-Verlustrate*B370)),"")</f>
        <v/>
      </c>
      <c r="D370">
        <f>IF(B370&gt;Utenti!$B$25, Quellstärke/(Volumen*Verlustrate)*(1-EXP(-Verlustrate*Utenti!$B$25))  * EXP(-Verlustrate*(B370-Utenti!$B$25)), "")</f>
        <v>2.8911637284318267E-4</v>
      </c>
      <c r="E370">
        <f t="shared" si="54"/>
        <v>2.8911637284318267E-4</v>
      </c>
      <c r="F370">
        <f t="shared" si="46"/>
        <v>853.85295367323465</v>
      </c>
      <c r="G370">
        <f t="shared" si="47"/>
        <v>1707.7059073464693</v>
      </c>
      <c r="H370">
        <f t="shared" si="48"/>
        <v>5123.1177220394111</v>
      </c>
      <c r="I370">
        <f t="shared" si="52"/>
        <v>319</v>
      </c>
      <c r="J370">
        <f>IF(B369&lt;Utenti!$B$25, C370+C$32/(INTERZONALFLOW)*(1-EXP(-INTERZONALFLOW/NFVOL*B370)),D370)</f>
        <v>2.8911637284318267E-4</v>
      </c>
      <c r="K370">
        <f t="shared" si="49"/>
        <v>1044.175775289963</v>
      </c>
      <c r="L370">
        <f t="shared" si="50"/>
        <v>2088.351550579926</v>
      </c>
      <c r="M370">
        <f t="shared" si="51"/>
        <v>6265.054651739787</v>
      </c>
      <c r="N370">
        <f t="shared" si="53"/>
        <v>319</v>
      </c>
    </row>
    <row r="371" spans="2:14" x14ac:dyDescent="0.2">
      <c r="B371">
        <f t="shared" si="45"/>
        <v>320</v>
      </c>
      <c r="C371" t="str">
        <f>IF(B370&lt;Utenti!$B$25, Quellstärke/(Volumen*Verlustrate)*(1-EXP(-Verlustrate*B371)),"")</f>
        <v/>
      </c>
      <c r="D371">
        <f>IF(B371&gt;Utenti!$B$25, Quellstärke/(Volumen*Verlustrate)*(1-EXP(-Verlustrate*Utenti!$B$25))  * EXP(-Verlustrate*(B371-Utenti!$B$25)), "")</f>
        <v>2.7214283339698631E-4</v>
      </c>
      <c r="E371">
        <f t="shared" si="54"/>
        <v>2.7214283339698631E-4</v>
      </c>
      <c r="F371">
        <f t="shared" si="46"/>
        <v>853.85295571430595</v>
      </c>
      <c r="G371">
        <f t="shared" si="47"/>
        <v>1707.7059114286119</v>
      </c>
      <c r="H371">
        <f t="shared" si="48"/>
        <v>5123.1177342858382</v>
      </c>
      <c r="I371">
        <f t="shared" si="52"/>
        <v>320</v>
      </c>
      <c r="J371">
        <f>IF(B370&lt;Utenti!$B$25, C371+C$32/(INTERZONALFLOW)*(1-EXP(-INTERZONALFLOW/NFVOL*B371)),D371)</f>
        <v>2.7214283339698631E-4</v>
      </c>
      <c r="K371">
        <f t="shared" si="49"/>
        <v>1044.1757773310342</v>
      </c>
      <c r="L371">
        <f t="shared" si="50"/>
        <v>2088.3515546620683</v>
      </c>
      <c r="M371">
        <f t="shared" si="51"/>
        <v>6265.0546639862141</v>
      </c>
      <c r="N371">
        <f t="shared" si="53"/>
        <v>320</v>
      </c>
    </row>
    <row r="372" spans="2:14" x14ac:dyDescent="0.2">
      <c r="B372">
        <f t="shared" si="45"/>
        <v>321</v>
      </c>
      <c r="C372" t="str">
        <f>IF(B371&lt;Utenti!$B$25, Quellstärke/(Volumen*Verlustrate)*(1-EXP(-Verlustrate*B372)),"")</f>
        <v/>
      </c>
      <c r="D372">
        <f>IF(B372&gt;Utenti!$B$25, Quellstärke/(Volumen*Verlustrate)*(1-EXP(-Verlustrate*Utenti!$B$25))  * EXP(-Verlustrate*(B372-Utenti!$B$25)), "")</f>
        <v>2.5616578210709272E-4</v>
      </c>
      <c r="E372">
        <f t="shared" si="54"/>
        <v>2.5616578210709272E-4</v>
      </c>
      <c r="F372">
        <f t="shared" si="46"/>
        <v>853.85295763554927</v>
      </c>
      <c r="G372">
        <f t="shared" si="47"/>
        <v>1707.7059152710985</v>
      </c>
      <c r="H372">
        <f t="shared" si="48"/>
        <v>5123.1177458132988</v>
      </c>
      <c r="I372">
        <f t="shared" si="52"/>
        <v>321</v>
      </c>
      <c r="J372">
        <f>IF(B371&lt;Utenti!$B$25, C372+C$32/(INTERZONALFLOW)*(1-EXP(-INTERZONALFLOW/NFVOL*B372)),D372)</f>
        <v>2.5616578210709272E-4</v>
      </c>
      <c r="K372">
        <f t="shared" si="49"/>
        <v>1044.1757792522776</v>
      </c>
      <c r="L372">
        <f t="shared" si="50"/>
        <v>2088.3515585045552</v>
      </c>
      <c r="M372">
        <f t="shared" si="51"/>
        <v>6265.0546755136747</v>
      </c>
      <c r="N372">
        <f t="shared" si="53"/>
        <v>321</v>
      </c>
    </row>
    <row r="373" spans="2:14" x14ac:dyDescent="0.2">
      <c r="B373">
        <f t="shared" ref="B373:B436" si="55">B372+1</f>
        <v>322</v>
      </c>
      <c r="C373" t="str">
        <f>IF(B372&lt;Utenti!$B$25, Quellstärke/(Volumen*Verlustrate)*(1-EXP(-Verlustrate*B373)),"")</f>
        <v/>
      </c>
      <c r="D373">
        <f>IF(B373&gt;Utenti!$B$25, Quellstärke/(Volumen*Verlustrate)*(1-EXP(-Verlustrate*Utenti!$B$25))  * EXP(-Verlustrate*(B373-Utenti!$B$25)), "")</f>
        <v>2.4112671681790902E-4</v>
      </c>
      <c r="E373">
        <f t="shared" si="54"/>
        <v>2.4112671681790902E-4</v>
      </c>
      <c r="F373">
        <f t="shared" ref="F373:F436" si="56">$E373*$E$25+F372</f>
        <v>853.85295944399968</v>
      </c>
      <c r="G373">
        <f t="shared" ref="G373:G436" si="57">$E373*$E$26+G372</f>
        <v>1707.7059188879994</v>
      </c>
      <c r="H373">
        <f t="shared" ref="H373:H436" si="58">$E373*$E$27+H372</f>
        <v>5123.1177566640008</v>
      </c>
      <c r="I373">
        <f t="shared" si="52"/>
        <v>322</v>
      </c>
      <c r="J373">
        <f>IF(B372&lt;Utenti!$B$25, C373+C$32/(INTERZONALFLOW)*(1-EXP(-INTERZONALFLOW/NFVOL*B373)),D373)</f>
        <v>2.4112671681790902E-4</v>
      </c>
      <c r="K373">
        <f t="shared" ref="K373:K436" si="59">$J373*$E$25+K372</f>
        <v>1044.175781060728</v>
      </c>
      <c r="L373">
        <f t="shared" ref="L373:L436" si="60">$J373*$E$26+L372</f>
        <v>2088.351562121456</v>
      </c>
      <c r="M373">
        <f t="shared" ref="M373:M436" si="61">$J373*$E$27+M372</f>
        <v>6265.0546863643767</v>
      </c>
      <c r="N373">
        <f t="shared" si="53"/>
        <v>322</v>
      </c>
    </row>
    <row r="374" spans="2:14" x14ac:dyDescent="0.2">
      <c r="B374">
        <f t="shared" si="55"/>
        <v>323</v>
      </c>
      <c r="C374" t="str">
        <f>IF(B373&lt;Utenti!$B$25, Quellstärke/(Volumen*Verlustrate)*(1-EXP(-Verlustrate*B374)),"")</f>
        <v/>
      </c>
      <c r="D374">
        <f>IF(B374&gt;Utenti!$B$25, Quellstärke/(Volumen*Verlustrate)*(1-EXP(-Verlustrate*Utenti!$B$25))  * EXP(-Verlustrate*(B374-Utenti!$B$25)), "")</f>
        <v>2.2697056993770267E-4</v>
      </c>
      <c r="E374">
        <f t="shared" si="54"/>
        <v>2.2697056993770267E-4</v>
      </c>
      <c r="F374">
        <f t="shared" si="56"/>
        <v>853.85296114627897</v>
      </c>
      <c r="G374">
        <f t="shared" si="57"/>
        <v>1707.7059222925579</v>
      </c>
      <c r="H374">
        <f t="shared" si="58"/>
        <v>5123.1177668776763</v>
      </c>
      <c r="I374">
        <f t="shared" si="52"/>
        <v>323</v>
      </c>
      <c r="J374">
        <f>IF(B373&lt;Utenti!$B$25, C374+C$32/(INTERZONALFLOW)*(1-EXP(-INTERZONALFLOW/NFVOL*B374)),D374)</f>
        <v>2.2697056993770267E-4</v>
      </c>
      <c r="K374">
        <f t="shared" si="59"/>
        <v>1044.1757827630072</v>
      </c>
      <c r="L374">
        <f t="shared" si="60"/>
        <v>2088.3515655260144</v>
      </c>
      <c r="M374">
        <f t="shared" si="61"/>
        <v>6265.0546965780522</v>
      </c>
      <c r="N374">
        <f t="shared" si="53"/>
        <v>323</v>
      </c>
    </row>
    <row r="375" spans="2:14" x14ac:dyDescent="0.2">
      <c r="B375">
        <f t="shared" si="55"/>
        <v>324</v>
      </c>
      <c r="C375" t="str">
        <f>IF(B374&lt;Utenti!$B$25, Quellstärke/(Volumen*Verlustrate)*(1-EXP(-Verlustrate*B375)),"")</f>
        <v/>
      </c>
      <c r="D375">
        <f>IF(B375&gt;Utenti!$B$25, Quellstärke/(Volumen*Verlustrate)*(1-EXP(-Verlustrate*Utenti!$B$25))  * EXP(-Verlustrate*(B375-Utenti!$B$25)), "")</f>
        <v>2.1364550680109164E-4</v>
      </c>
      <c r="E375">
        <f t="shared" si="54"/>
        <v>2.1364550680109164E-4</v>
      </c>
      <c r="F375">
        <f t="shared" si="56"/>
        <v>853.85296274862026</v>
      </c>
      <c r="G375">
        <f t="shared" si="57"/>
        <v>1707.7059254972405</v>
      </c>
      <c r="H375">
        <f t="shared" si="58"/>
        <v>5123.1177764917238</v>
      </c>
      <c r="I375">
        <f t="shared" si="52"/>
        <v>324</v>
      </c>
      <c r="J375">
        <f>IF(B374&lt;Utenti!$B$25, C375+C$32/(INTERZONALFLOW)*(1-EXP(-INTERZONALFLOW/NFVOL*B375)),D375)</f>
        <v>2.1364550680109164E-4</v>
      </c>
      <c r="K375">
        <f t="shared" si="59"/>
        <v>1044.1757843653486</v>
      </c>
      <c r="L375">
        <f t="shared" si="60"/>
        <v>2088.3515687306972</v>
      </c>
      <c r="M375">
        <f t="shared" si="61"/>
        <v>6265.0547061920997</v>
      </c>
      <c r="N375">
        <f t="shared" si="53"/>
        <v>324</v>
      </c>
    </row>
    <row r="376" spans="2:14" x14ac:dyDescent="0.2">
      <c r="B376">
        <f t="shared" si="55"/>
        <v>325</v>
      </c>
      <c r="C376" t="str">
        <f>IF(B375&lt;Utenti!$B$25, Quellstärke/(Volumen*Verlustrate)*(1-EXP(-Verlustrate*B376)),"")</f>
        <v/>
      </c>
      <c r="D376">
        <f>IF(B376&gt;Utenti!$B$25, Quellstärke/(Volumen*Verlustrate)*(1-EXP(-Verlustrate*Utenti!$B$25))  * EXP(-Verlustrate*(B376-Utenti!$B$25)), "")</f>
        <v>2.0110273586933998E-4</v>
      </c>
      <c r="E376">
        <f t="shared" si="54"/>
        <v>2.0110273586933998E-4</v>
      </c>
      <c r="F376">
        <f t="shared" si="56"/>
        <v>853.8529642568908</v>
      </c>
      <c r="G376">
        <f t="shared" si="57"/>
        <v>1707.7059285137816</v>
      </c>
      <c r="H376">
        <f t="shared" si="58"/>
        <v>5123.1177855413471</v>
      </c>
      <c r="I376">
        <f t="shared" ref="I376:I439" si="62">B376</f>
        <v>325</v>
      </c>
      <c r="J376">
        <f>IF(B375&lt;Utenti!$B$25, C376+C$32/(INTERZONALFLOW)*(1-EXP(-INTERZONALFLOW/NFVOL*B376)),D376)</f>
        <v>2.0110273586933998E-4</v>
      </c>
      <c r="K376">
        <f t="shared" si="59"/>
        <v>1044.1757858736191</v>
      </c>
      <c r="L376">
        <f t="shared" si="60"/>
        <v>2088.3515717472383</v>
      </c>
      <c r="M376">
        <f t="shared" si="61"/>
        <v>6265.054715241723</v>
      </c>
      <c r="N376">
        <f t="shared" si="53"/>
        <v>325</v>
      </c>
    </row>
    <row r="377" spans="2:14" x14ac:dyDescent="0.2">
      <c r="B377">
        <f t="shared" si="55"/>
        <v>326</v>
      </c>
      <c r="C377" t="str">
        <f>IF(B376&lt;Utenti!$B$25, Quellstärke/(Volumen*Verlustrate)*(1-EXP(-Verlustrate*B377)),"")</f>
        <v/>
      </c>
      <c r="D377">
        <f>IF(B377&gt;Utenti!$B$25, Quellstärke/(Volumen*Verlustrate)*(1-EXP(-Verlustrate*Utenti!$B$25))  * EXP(-Verlustrate*(B377-Utenti!$B$25)), "")</f>
        <v>1.8929633007347106E-4</v>
      </c>
      <c r="E377">
        <f t="shared" si="54"/>
        <v>1.8929633007347106E-4</v>
      </c>
      <c r="F377">
        <f t="shared" si="56"/>
        <v>853.85296567661328</v>
      </c>
      <c r="G377">
        <f t="shared" si="57"/>
        <v>1707.7059313532266</v>
      </c>
      <c r="H377">
        <f t="shared" si="58"/>
        <v>5123.1177940596817</v>
      </c>
      <c r="I377">
        <f t="shared" si="62"/>
        <v>326</v>
      </c>
      <c r="J377">
        <f>IF(B376&lt;Utenti!$B$25, C377+C$32/(INTERZONALFLOW)*(1-EXP(-INTERZONALFLOW/NFVOL*B377)),D377)</f>
        <v>1.8929633007347106E-4</v>
      </c>
      <c r="K377">
        <f t="shared" si="59"/>
        <v>1044.1757872933415</v>
      </c>
      <c r="L377">
        <f t="shared" si="60"/>
        <v>2088.351574586683</v>
      </c>
      <c r="M377">
        <f t="shared" si="61"/>
        <v>6265.0547237600576</v>
      </c>
      <c r="N377">
        <f t="shared" si="53"/>
        <v>326</v>
      </c>
    </row>
    <row r="378" spans="2:14" x14ac:dyDescent="0.2">
      <c r="B378">
        <f t="shared" si="55"/>
        <v>327</v>
      </c>
      <c r="C378" t="str">
        <f>IF(B377&lt;Utenti!$B$25, Quellstärke/(Volumen*Verlustrate)*(1-EXP(-Verlustrate*B378)),"")</f>
        <v/>
      </c>
      <c r="D378">
        <f>IF(B378&gt;Utenti!$B$25, Quellstärke/(Volumen*Verlustrate)*(1-EXP(-Verlustrate*Utenti!$B$25))  * EXP(-Verlustrate*(B378-Utenti!$B$25)), "")</f>
        <v>1.7818305864603407E-4</v>
      </c>
      <c r="E378">
        <f t="shared" si="54"/>
        <v>1.7818305864603407E-4</v>
      </c>
      <c r="F378">
        <f t="shared" si="56"/>
        <v>853.85296701298626</v>
      </c>
      <c r="G378">
        <f t="shared" si="57"/>
        <v>1707.7059340259725</v>
      </c>
      <c r="H378">
        <f t="shared" si="58"/>
        <v>5123.1178020779198</v>
      </c>
      <c r="I378">
        <f t="shared" si="62"/>
        <v>327</v>
      </c>
      <c r="J378">
        <f>IF(B377&lt;Utenti!$B$25, C378+C$32/(INTERZONALFLOW)*(1-EXP(-INTERZONALFLOW/NFVOL*B378)),D378)</f>
        <v>1.7818305864603407E-4</v>
      </c>
      <c r="K378">
        <f t="shared" si="59"/>
        <v>1044.1757886297144</v>
      </c>
      <c r="L378">
        <f t="shared" si="60"/>
        <v>2088.3515772594287</v>
      </c>
      <c r="M378">
        <f t="shared" si="61"/>
        <v>6265.0547317782957</v>
      </c>
      <c r="N378">
        <f t="shared" ref="N378:N441" si="63">B378</f>
        <v>327</v>
      </c>
    </row>
    <row r="379" spans="2:14" x14ac:dyDescent="0.2">
      <c r="B379">
        <f t="shared" si="55"/>
        <v>328</v>
      </c>
      <c r="C379" t="str">
        <f>IF(B378&lt;Utenti!$B$25, Quellstärke/(Volumen*Verlustrate)*(1-EXP(-Verlustrate*B379)),"")</f>
        <v/>
      </c>
      <c r="D379">
        <f>IF(B379&gt;Utenti!$B$25, Quellstärke/(Volumen*Verlustrate)*(1-EXP(-Verlustrate*Utenti!$B$25))  * EXP(-Verlustrate*(B379-Utenti!$B$25)), "")</f>
        <v>1.6772222882574265E-4</v>
      </c>
      <c r="E379">
        <f t="shared" si="54"/>
        <v>1.6772222882574265E-4</v>
      </c>
      <c r="F379">
        <f t="shared" si="56"/>
        <v>853.85296827090292</v>
      </c>
      <c r="G379">
        <f t="shared" si="57"/>
        <v>1707.7059365418058</v>
      </c>
      <c r="H379">
        <f t="shared" si="58"/>
        <v>5123.1178096254198</v>
      </c>
      <c r="I379">
        <f t="shared" si="62"/>
        <v>328</v>
      </c>
      <c r="J379">
        <f>IF(B378&lt;Utenti!$B$25, C379+C$32/(INTERZONALFLOW)*(1-EXP(-INTERZONALFLOW/NFVOL*B379)),D379)</f>
        <v>1.6772222882574265E-4</v>
      </c>
      <c r="K379">
        <f t="shared" si="59"/>
        <v>1044.175789887631</v>
      </c>
      <c r="L379">
        <f t="shared" si="60"/>
        <v>2088.3515797752621</v>
      </c>
      <c r="M379">
        <f t="shared" si="61"/>
        <v>6265.0547393257957</v>
      </c>
      <c r="N379">
        <f t="shared" si="63"/>
        <v>328</v>
      </c>
    </row>
    <row r="380" spans="2:14" x14ac:dyDescent="0.2">
      <c r="B380">
        <f t="shared" si="55"/>
        <v>329</v>
      </c>
      <c r="C380" t="str">
        <f>IF(B379&lt;Utenti!$B$25, Quellstärke/(Volumen*Verlustrate)*(1-EXP(-Verlustrate*B380)),"")</f>
        <v/>
      </c>
      <c r="D380">
        <f>IF(B380&gt;Utenti!$B$25, Quellstärke/(Volumen*Verlustrate)*(1-EXP(-Verlustrate*Utenti!$B$25))  * EXP(-Verlustrate*(B380-Utenti!$B$25)), "")</f>
        <v>1.5787553685537204E-4</v>
      </c>
      <c r="E380">
        <f t="shared" si="54"/>
        <v>1.5787553685537204E-4</v>
      </c>
      <c r="F380">
        <f t="shared" si="56"/>
        <v>853.85296945496941</v>
      </c>
      <c r="G380">
        <f t="shared" si="57"/>
        <v>1707.7059389099388</v>
      </c>
      <c r="H380">
        <f t="shared" si="58"/>
        <v>5123.1178167298185</v>
      </c>
      <c r="I380">
        <f t="shared" si="62"/>
        <v>329</v>
      </c>
      <c r="J380">
        <f>IF(B379&lt;Utenti!$B$25, C380+C$32/(INTERZONALFLOW)*(1-EXP(-INTERZONALFLOW/NFVOL*B380)),D380)</f>
        <v>1.5787553685537204E-4</v>
      </c>
      <c r="K380">
        <f t="shared" si="59"/>
        <v>1044.1757910716976</v>
      </c>
      <c r="L380">
        <f t="shared" si="60"/>
        <v>2088.3515821433953</v>
      </c>
      <c r="M380">
        <f t="shared" si="61"/>
        <v>6265.0547464301944</v>
      </c>
      <c r="N380">
        <f t="shared" si="63"/>
        <v>329</v>
      </c>
    </row>
    <row r="381" spans="2:14" x14ac:dyDescent="0.2">
      <c r="B381">
        <f t="shared" si="55"/>
        <v>330</v>
      </c>
      <c r="C381" t="str">
        <f>IF(B380&lt;Utenti!$B$25, Quellstärke/(Volumen*Verlustrate)*(1-EXP(-Verlustrate*B381)),"")</f>
        <v/>
      </c>
      <c r="D381">
        <f>IF(B381&gt;Utenti!$B$25, Quellstärke/(Volumen*Verlustrate)*(1-EXP(-Verlustrate*Utenti!$B$25))  * EXP(-Verlustrate*(B381-Utenti!$B$25)), "")</f>
        <v>1.4860692772731814E-4</v>
      </c>
      <c r="E381">
        <f t="shared" si="54"/>
        <v>1.4860692772731814E-4</v>
      </c>
      <c r="F381">
        <f t="shared" si="56"/>
        <v>853.8529705695214</v>
      </c>
      <c r="G381">
        <f t="shared" si="57"/>
        <v>1707.7059411390428</v>
      </c>
      <c r="H381">
        <f t="shared" si="58"/>
        <v>5123.1178234171302</v>
      </c>
      <c r="I381">
        <f t="shared" si="62"/>
        <v>330</v>
      </c>
      <c r="J381">
        <f>IF(B380&lt;Utenti!$B$25, C381+C$32/(INTERZONALFLOW)*(1-EXP(-INTERZONALFLOW/NFVOL*B381)),D381)</f>
        <v>1.4860692772731814E-4</v>
      </c>
      <c r="K381">
        <f t="shared" si="59"/>
        <v>1044.1757921862495</v>
      </c>
      <c r="L381">
        <f t="shared" si="60"/>
        <v>2088.351584372499</v>
      </c>
      <c r="M381">
        <f t="shared" si="61"/>
        <v>6265.0547531175062</v>
      </c>
      <c r="N381">
        <f t="shared" si="63"/>
        <v>330</v>
      </c>
    </row>
    <row r="382" spans="2:14" x14ac:dyDescent="0.2">
      <c r="B382">
        <f t="shared" si="55"/>
        <v>331</v>
      </c>
      <c r="C382" t="str">
        <f>IF(B381&lt;Utenti!$B$25, Quellstärke/(Volumen*Verlustrate)*(1-EXP(-Verlustrate*B382)),"")</f>
        <v/>
      </c>
      <c r="D382">
        <f>IF(B382&gt;Utenti!$B$25, Quellstärke/(Volumen*Verlustrate)*(1-EXP(-Verlustrate*Utenti!$B$25))  * EXP(-Verlustrate*(B382-Utenti!$B$25)), "")</f>
        <v>1.3988246316326555E-4</v>
      </c>
      <c r="E382">
        <f t="shared" si="54"/>
        <v>1.3988246316326555E-4</v>
      </c>
      <c r="F382">
        <f t="shared" si="56"/>
        <v>853.85297161863991</v>
      </c>
      <c r="G382">
        <f t="shared" si="57"/>
        <v>1707.7059432372798</v>
      </c>
      <c r="H382">
        <f t="shared" si="58"/>
        <v>5123.1178297118413</v>
      </c>
      <c r="I382">
        <f t="shared" si="62"/>
        <v>331</v>
      </c>
      <c r="J382">
        <f>IF(B381&lt;Utenti!$B$25, C382+C$32/(INTERZONALFLOW)*(1-EXP(-INTERZONALFLOW/NFVOL*B382)),D382)</f>
        <v>1.3988246316326555E-4</v>
      </c>
      <c r="K382">
        <f t="shared" si="59"/>
        <v>1044.175793235368</v>
      </c>
      <c r="L382">
        <f t="shared" si="60"/>
        <v>2088.351586470736</v>
      </c>
      <c r="M382">
        <f t="shared" si="61"/>
        <v>6265.0547594122172</v>
      </c>
      <c r="N382">
        <f t="shared" si="63"/>
        <v>331</v>
      </c>
    </row>
    <row r="383" spans="2:14" x14ac:dyDescent="0.2">
      <c r="B383">
        <f t="shared" si="55"/>
        <v>332</v>
      </c>
      <c r="C383" t="str">
        <f>IF(B382&lt;Utenti!$B$25, Quellstärke/(Volumen*Verlustrate)*(1-EXP(-Verlustrate*B383)),"")</f>
        <v/>
      </c>
      <c r="D383">
        <f>IF(B383&gt;Utenti!$B$25, Quellstärke/(Volumen*Verlustrate)*(1-EXP(-Verlustrate*Utenti!$B$25))  * EXP(-Verlustrate*(B383-Utenti!$B$25)), "")</f>
        <v>1.3167019734454388E-4</v>
      </c>
      <c r="E383">
        <f t="shared" si="54"/>
        <v>1.3167019734454388E-4</v>
      </c>
      <c r="F383">
        <f t="shared" si="56"/>
        <v>853.85297260616642</v>
      </c>
      <c r="G383">
        <f t="shared" si="57"/>
        <v>1707.7059452123328</v>
      </c>
      <c r="H383">
        <f t="shared" si="58"/>
        <v>5123.1178356370001</v>
      </c>
      <c r="I383">
        <f t="shared" si="62"/>
        <v>332</v>
      </c>
      <c r="J383">
        <f>IF(B382&lt;Utenti!$B$25, C383+C$32/(INTERZONALFLOW)*(1-EXP(-INTERZONALFLOW/NFVOL*B383)),D383)</f>
        <v>1.3167019734454388E-4</v>
      </c>
      <c r="K383">
        <f t="shared" si="59"/>
        <v>1044.1757942228944</v>
      </c>
      <c r="L383">
        <f t="shared" si="60"/>
        <v>2088.3515884457888</v>
      </c>
      <c r="M383">
        <f t="shared" si="61"/>
        <v>6265.054765337376</v>
      </c>
      <c r="N383">
        <f t="shared" si="63"/>
        <v>332</v>
      </c>
    </row>
    <row r="384" spans="2:14" x14ac:dyDescent="0.2">
      <c r="B384">
        <f t="shared" si="55"/>
        <v>333</v>
      </c>
      <c r="C384" t="str">
        <f>IF(B383&lt;Utenti!$B$25, Quellstärke/(Volumen*Verlustrate)*(1-EXP(-Verlustrate*B384)),"")</f>
        <v/>
      </c>
      <c r="D384">
        <f>IF(B384&gt;Utenti!$B$25, Quellstärke/(Volumen*Verlustrate)*(1-EXP(-Verlustrate*Utenti!$B$25))  * EXP(-Verlustrate*(B384-Utenti!$B$25)), "")</f>
        <v>1.2394005993814997E-4</v>
      </c>
      <c r="E384">
        <f t="shared" si="54"/>
        <v>1.2394005993814997E-4</v>
      </c>
      <c r="F384">
        <f t="shared" si="56"/>
        <v>853.85297353571684</v>
      </c>
      <c r="G384">
        <f t="shared" si="57"/>
        <v>1707.7059470714337</v>
      </c>
      <c r="H384">
        <f t="shared" si="58"/>
        <v>5123.1178412143026</v>
      </c>
      <c r="I384">
        <f t="shared" si="62"/>
        <v>333</v>
      </c>
      <c r="J384">
        <f>IF(B383&lt;Utenti!$B$25, C384+C$32/(INTERZONALFLOW)*(1-EXP(-INTERZONALFLOW/NFVOL*B384)),D384)</f>
        <v>1.2394005993814997E-4</v>
      </c>
      <c r="K384">
        <f t="shared" si="59"/>
        <v>1044.1757951524448</v>
      </c>
      <c r="L384">
        <f t="shared" si="60"/>
        <v>2088.3515903048897</v>
      </c>
      <c r="M384">
        <f t="shared" si="61"/>
        <v>6265.0547709146786</v>
      </c>
      <c r="N384">
        <f t="shared" si="63"/>
        <v>333</v>
      </c>
    </row>
    <row r="385" spans="2:14" x14ac:dyDescent="0.2">
      <c r="B385">
        <f t="shared" si="55"/>
        <v>334</v>
      </c>
      <c r="C385" t="str">
        <f>IF(B384&lt;Utenti!$B$25, Quellstärke/(Volumen*Verlustrate)*(1-EXP(-Verlustrate*B385)),"")</f>
        <v/>
      </c>
      <c r="D385">
        <f>IF(B385&gt;Utenti!$B$25, Quellstärke/(Volumen*Verlustrate)*(1-EXP(-Verlustrate*Utenti!$B$25))  * EXP(-Verlustrate*(B385-Utenti!$B$25)), "")</f>
        <v>1.1666374599011476E-4</v>
      </c>
      <c r="E385">
        <f t="shared" si="54"/>
        <v>1.1666374599011476E-4</v>
      </c>
      <c r="F385">
        <f t="shared" si="56"/>
        <v>853.85297441069497</v>
      </c>
      <c r="G385">
        <f t="shared" si="57"/>
        <v>1707.7059488213899</v>
      </c>
      <c r="H385">
        <f t="shared" si="58"/>
        <v>5123.1178464641716</v>
      </c>
      <c r="I385">
        <f t="shared" si="62"/>
        <v>334</v>
      </c>
      <c r="J385">
        <f>IF(B384&lt;Utenti!$B$25, C385+C$32/(INTERZONALFLOW)*(1-EXP(-INTERZONALFLOW/NFVOL*B385)),D385)</f>
        <v>1.1666374599011476E-4</v>
      </c>
      <c r="K385">
        <f t="shared" si="59"/>
        <v>1044.1757960274228</v>
      </c>
      <c r="L385">
        <f t="shared" si="60"/>
        <v>2088.3515920548457</v>
      </c>
      <c r="M385">
        <f t="shared" si="61"/>
        <v>6265.0547761645475</v>
      </c>
      <c r="N385">
        <f t="shared" si="63"/>
        <v>334</v>
      </c>
    </row>
    <row r="386" spans="2:14" x14ac:dyDescent="0.2">
      <c r="B386">
        <f t="shared" si="55"/>
        <v>335</v>
      </c>
      <c r="C386" t="str">
        <f>IF(B385&lt;Utenti!$B$25, Quellstärke/(Volumen*Verlustrate)*(1-EXP(-Verlustrate*B386)),"")</f>
        <v/>
      </c>
      <c r="D386">
        <f>IF(B386&gt;Utenti!$B$25, Quellstärke/(Volumen*Verlustrate)*(1-EXP(-Verlustrate*Utenti!$B$25))  * EXP(-Verlustrate*(B386-Utenti!$B$25)), "")</f>
        <v>1.0981461228305086E-4</v>
      </c>
      <c r="E386">
        <f t="shared" si="54"/>
        <v>1.0981461228305086E-4</v>
      </c>
      <c r="F386">
        <f t="shared" si="56"/>
        <v>853.85297523430461</v>
      </c>
      <c r="G386">
        <f t="shared" si="57"/>
        <v>1707.7059504686092</v>
      </c>
      <c r="H386">
        <f t="shared" si="58"/>
        <v>5123.1178514058292</v>
      </c>
      <c r="I386">
        <f t="shared" si="62"/>
        <v>335</v>
      </c>
      <c r="J386">
        <f>IF(B385&lt;Utenti!$B$25, C386+C$32/(INTERZONALFLOW)*(1-EXP(-INTERZONALFLOW/NFVOL*B386)),D386)</f>
        <v>1.0981461228305086E-4</v>
      </c>
      <c r="K386">
        <f t="shared" si="59"/>
        <v>1044.1757968510324</v>
      </c>
      <c r="L386">
        <f t="shared" si="60"/>
        <v>2088.3515937020647</v>
      </c>
      <c r="M386">
        <f t="shared" si="61"/>
        <v>6265.0547811062052</v>
      </c>
      <c r="N386">
        <f t="shared" si="63"/>
        <v>335</v>
      </c>
    </row>
    <row r="387" spans="2:14" x14ac:dyDescent="0.2">
      <c r="B387">
        <f t="shared" si="55"/>
        <v>336</v>
      </c>
      <c r="C387" t="str">
        <f>IF(B386&lt;Utenti!$B$25, Quellstärke/(Volumen*Verlustrate)*(1-EXP(-Verlustrate*B387)),"")</f>
        <v/>
      </c>
      <c r="D387">
        <f>IF(B387&gt;Utenti!$B$25, Quellstärke/(Volumen*Verlustrate)*(1-EXP(-Verlustrate*Utenti!$B$25))  * EXP(-Verlustrate*(B387-Utenti!$B$25)), "")</f>
        <v>1.0336757977837088E-4</v>
      </c>
      <c r="E387">
        <f t="shared" si="54"/>
        <v>1.0336757977837088E-4</v>
      </c>
      <c r="F387">
        <f t="shared" si="56"/>
        <v>853.85297600956142</v>
      </c>
      <c r="G387">
        <f t="shared" si="57"/>
        <v>1707.7059520191228</v>
      </c>
      <c r="H387">
        <f t="shared" si="58"/>
        <v>5123.1178560573708</v>
      </c>
      <c r="I387">
        <f t="shared" si="62"/>
        <v>336</v>
      </c>
      <c r="J387">
        <f>IF(B386&lt;Utenti!$B$25, C387+C$32/(INTERZONALFLOW)*(1-EXP(-INTERZONALFLOW/NFVOL*B387)),D387)</f>
        <v>1.0336757977837088E-4</v>
      </c>
      <c r="K387">
        <f t="shared" si="59"/>
        <v>1044.1757976262893</v>
      </c>
      <c r="L387">
        <f t="shared" si="60"/>
        <v>2088.3515952525786</v>
      </c>
      <c r="M387">
        <f t="shared" si="61"/>
        <v>6265.0547857577467</v>
      </c>
      <c r="N387">
        <f t="shared" si="63"/>
        <v>336</v>
      </c>
    </row>
    <row r="388" spans="2:14" x14ac:dyDescent="0.2">
      <c r="B388">
        <f t="shared" si="55"/>
        <v>337</v>
      </c>
      <c r="C388" t="str">
        <f>IF(B387&lt;Utenti!$B$25, Quellstärke/(Volumen*Verlustrate)*(1-EXP(-Verlustrate*B388)),"")</f>
        <v/>
      </c>
      <c r="D388">
        <f>IF(B388&gt;Utenti!$B$25, Quellstärke/(Volumen*Verlustrate)*(1-EXP(-Verlustrate*Utenti!$B$25))  * EXP(-Verlustrate*(B388-Utenti!$B$25)), "")</f>
        <v>9.729904178596277E-5</v>
      </c>
      <c r="E388">
        <f t="shared" si="54"/>
        <v>9.729904178596277E-5</v>
      </c>
      <c r="F388">
        <f t="shared" si="56"/>
        <v>853.85297673930427</v>
      </c>
      <c r="G388">
        <f t="shared" si="57"/>
        <v>1707.7059534786085</v>
      </c>
      <c r="H388">
        <f t="shared" si="58"/>
        <v>5123.1178604358274</v>
      </c>
      <c r="I388">
        <f t="shared" si="62"/>
        <v>337</v>
      </c>
      <c r="J388">
        <f>IF(B387&lt;Utenti!$B$25, C388+C$32/(INTERZONALFLOW)*(1-EXP(-INTERZONALFLOW/NFVOL*B388)),D388)</f>
        <v>9.729904178596277E-5</v>
      </c>
      <c r="K388">
        <f t="shared" si="59"/>
        <v>1044.1757983560321</v>
      </c>
      <c r="L388">
        <f t="shared" si="60"/>
        <v>2088.3515967120643</v>
      </c>
      <c r="M388">
        <f t="shared" si="61"/>
        <v>6265.0547901362033</v>
      </c>
      <c r="N388">
        <f t="shared" si="63"/>
        <v>337</v>
      </c>
    </row>
    <row r="389" spans="2:14" x14ac:dyDescent="0.2">
      <c r="B389">
        <f t="shared" si="55"/>
        <v>338</v>
      </c>
      <c r="C389" t="str">
        <f>IF(B388&lt;Utenti!$B$25, Quellstärke/(Volumen*Verlustrate)*(1-EXP(-Verlustrate*B389)),"")</f>
        <v/>
      </c>
      <c r="D389">
        <f>IF(B389&gt;Utenti!$B$25, Quellstärke/(Volumen*Verlustrate)*(1-EXP(-Verlustrate*Utenti!$B$25))  * EXP(-Verlustrate*(B389-Utenti!$B$25)), "")</f>
        <v>9.1586777525069855E-5</v>
      </c>
      <c r="E389">
        <f t="shared" si="54"/>
        <v>9.1586777525069855E-5</v>
      </c>
      <c r="F389">
        <f t="shared" si="56"/>
        <v>853.85297742620514</v>
      </c>
      <c r="G389">
        <f t="shared" si="57"/>
        <v>1707.7059548524103</v>
      </c>
      <c r="H389">
        <f t="shared" si="58"/>
        <v>5123.1178645572327</v>
      </c>
      <c r="I389">
        <f t="shared" si="62"/>
        <v>338</v>
      </c>
      <c r="J389">
        <f>IF(B388&lt;Utenti!$B$25, C389+C$32/(INTERZONALFLOW)*(1-EXP(-INTERZONALFLOW/NFVOL*B389)),D389)</f>
        <v>9.1586777525069855E-5</v>
      </c>
      <c r="K389">
        <f t="shared" si="59"/>
        <v>1044.175799042933</v>
      </c>
      <c r="L389">
        <f t="shared" si="60"/>
        <v>2088.351598085866</v>
      </c>
      <c r="M389">
        <f t="shared" si="61"/>
        <v>6265.0547942576086</v>
      </c>
      <c r="N389">
        <f t="shared" si="63"/>
        <v>338</v>
      </c>
    </row>
    <row r="390" spans="2:14" x14ac:dyDescent="0.2">
      <c r="B390">
        <f t="shared" si="55"/>
        <v>339</v>
      </c>
      <c r="C390" t="str">
        <f>IF(B389&lt;Utenti!$B$25, Quellstärke/(Volumen*Verlustrate)*(1-EXP(-Verlustrate*B390)),"")</f>
        <v/>
      </c>
      <c r="D390">
        <f>IF(B390&gt;Utenti!$B$25, Quellstärke/(Volumen*Verlustrate)*(1-EXP(-Verlustrate*Utenti!$B$25))  * EXP(-Verlustrate*(B390-Utenti!$B$25)), "")</f>
        <v>8.6209870759865594E-5</v>
      </c>
      <c r="E390">
        <f t="shared" ref="E390:E453" si="64">IF(ISNUMBER(C390),C390)+IF((ISNUMBER(D390)),D390)</f>
        <v>8.6209870759865594E-5</v>
      </c>
      <c r="F390">
        <f t="shared" si="56"/>
        <v>853.85297807277914</v>
      </c>
      <c r="G390">
        <f t="shared" si="57"/>
        <v>1707.7059561455583</v>
      </c>
      <c r="H390">
        <f t="shared" si="58"/>
        <v>5123.1178684366769</v>
      </c>
      <c r="I390">
        <f t="shared" si="62"/>
        <v>339</v>
      </c>
      <c r="J390">
        <f>IF(B389&lt;Utenti!$B$25, C390+C$32/(INTERZONALFLOW)*(1-EXP(-INTERZONALFLOW/NFVOL*B390)),D390)</f>
        <v>8.6209870759865594E-5</v>
      </c>
      <c r="K390">
        <f t="shared" si="59"/>
        <v>1044.1757996895071</v>
      </c>
      <c r="L390">
        <f t="shared" si="60"/>
        <v>2088.3515993790143</v>
      </c>
      <c r="M390">
        <f t="shared" si="61"/>
        <v>6265.0547981370528</v>
      </c>
      <c r="N390">
        <f t="shared" si="63"/>
        <v>339</v>
      </c>
    </row>
    <row r="391" spans="2:14" x14ac:dyDescent="0.2">
      <c r="B391">
        <f t="shared" si="55"/>
        <v>340</v>
      </c>
      <c r="C391" t="str">
        <f>IF(B390&lt;Utenti!$B$25, Quellstärke/(Volumen*Verlustrate)*(1-EXP(-Verlustrate*B391)),"")</f>
        <v/>
      </c>
      <c r="D391">
        <f>IF(B391&gt;Utenti!$B$25, Quellstärke/(Volumen*Verlustrate)*(1-EXP(-Verlustrate*Utenti!$B$25))  * EXP(-Verlustrate*(B391-Utenti!$B$25)), "")</f>
        <v>8.1148633211801166E-5</v>
      </c>
      <c r="E391">
        <f t="shared" si="64"/>
        <v>8.1148633211801166E-5</v>
      </c>
      <c r="F391">
        <f t="shared" si="56"/>
        <v>853.85297868139389</v>
      </c>
      <c r="G391">
        <f t="shared" si="57"/>
        <v>1707.7059573627878</v>
      </c>
      <c r="H391">
        <f t="shared" si="58"/>
        <v>5123.1178720883654</v>
      </c>
      <c r="I391">
        <f t="shared" si="62"/>
        <v>340</v>
      </c>
      <c r="J391">
        <f>IF(B390&lt;Utenti!$B$25, C391+C$32/(INTERZONALFLOW)*(1-EXP(-INTERZONALFLOW/NFVOL*B391)),D391)</f>
        <v>8.1148633211801166E-5</v>
      </c>
      <c r="K391">
        <f t="shared" si="59"/>
        <v>1044.1758002981219</v>
      </c>
      <c r="L391">
        <f t="shared" si="60"/>
        <v>2088.3516005962438</v>
      </c>
      <c r="M391">
        <f t="shared" si="61"/>
        <v>6265.0548017887413</v>
      </c>
      <c r="N391">
        <f t="shared" si="63"/>
        <v>340</v>
      </c>
    </row>
    <row r="392" spans="2:14" x14ac:dyDescent="0.2">
      <c r="B392">
        <f t="shared" si="55"/>
        <v>341</v>
      </c>
      <c r="C392" t="str">
        <f>IF(B391&lt;Utenti!$B$25, Quellstärke/(Volumen*Verlustrate)*(1-EXP(-Verlustrate*B392)),"")</f>
        <v/>
      </c>
      <c r="D392">
        <f>IF(B392&gt;Utenti!$B$25, Quellstärke/(Volumen*Verlustrate)*(1-EXP(-Verlustrate*Utenti!$B$25))  * EXP(-Verlustrate*(B392-Utenti!$B$25)), "")</f>
        <v>7.6384532468283054E-5</v>
      </c>
      <c r="E392">
        <f t="shared" si="64"/>
        <v>7.6384532468283054E-5</v>
      </c>
      <c r="F392">
        <f t="shared" si="56"/>
        <v>853.8529792542779</v>
      </c>
      <c r="G392">
        <f t="shared" si="57"/>
        <v>1707.7059585085558</v>
      </c>
      <c r="H392">
        <f t="shared" si="58"/>
        <v>5123.1178755256697</v>
      </c>
      <c r="I392">
        <f t="shared" si="62"/>
        <v>341</v>
      </c>
      <c r="J392">
        <f>IF(B391&lt;Utenti!$B$25, C392+C$32/(INTERZONALFLOW)*(1-EXP(-INTERZONALFLOW/NFVOL*B392)),D392)</f>
        <v>7.6384532468283054E-5</v>
      </c>
      <c r="K392">
        <f t="shared" si="59"/>
        <v>1044.1758008710058</v>
      </c>
      <c r="L392">
        <f t="shared" si="60"/>
        <v>2088.3516017420116</v>
      </c>
      <c r="M392">
        <f t="shared" si="61"/>
        <v>6265.0548052260456</v>
      </c>
      <c r="N392">
        <f t="shared" si="63"/>
        <v>341</v>
      </c>
    </row>
    <row r="393" spans="2:14" x14ac:dyDescent="0.2">
      <c r="B393">
        <f t="shared" si="55"/>
        <v>342</v>
      </c>
      <c r="C393" t="str">
        <f>IF(B392&lt;Utenti!$B$25, Quellstärke/(Volumen*Verlustrate)*(1-EXP(-Verlustrate*B393)),"")</f>
        <v/>
      </c>
      <c r="D393">
        <f>IF(B393&gt;Utenti!$B$25, Quellstärke/(Volumen*Verlustrate)*(1-EXP(-Verlustrate*Utenti!$B$25))  * EXP(-Verlustrate*(B393-Utenti!$B$25)), "")</f>
        <v>7.1900124123713314E-5</v>
      </c>
      <c r="E393">
        <f t="shared" si="64"/>
        <v>7.1900124123713314E-5</v>
      </c>
      <c r="F393">
        <f t="shared" si="56"/>
        <v>853.85297979352879</v>
      </c>
      <c r="G393">
        <f t="shared" si="57"/>
        <v>1707.7059595870576</v>
      </c>
      <c r="H393">
        <f t="shared" si="58"/>
        <v>5123.1178787611752</v>
      </c>
      <c r="I393">
        <f t="shared" si="62"/>
        <v>342</v>
      </c>
      <c r="J393">
        <f>IF(B392&lt;Utenti!$B$25, C393+C$32/(INTERZONALFLOW)*(1-EXP(-INTERZONALFLOW/NFVOL*B393)),D393)</f>
        <v>7.1900124123713314E-5</v>
      </c>
      <c r="K393">
        <f t="shared" si="59"/>
        <v>1044.1758014102568</v>
      </c>
      <c r="L393">
        <f t="shared" si="60"/>
        <v>2088.3516028205136</v>
      </c>
      <c r="M393">
        <f t="shared" si="61"/>
        <v>6265.0548084615511</v>
      </c>
      <c r="N393">
        <f t="shared" si="63"/>
        <v>342</v>
      </c>
    </row>
    <row r="394" spans="2:14" x14ac:dyDescent="0.2">
      <c r="B394">
        <f t="shared" si="55"/>
        <v>343</v>
      </c>
      <c r="C394" t="str">
        <f>IF(B393&lt;Utenti!$B$25, Quellstärke/(Volumen*Verlustrate)*(1-EXP(-Verlustrate*B394)),"")</f>
        <v/>
      </c>
      <c r="D394">
        <f>IF(B394&gt;Utenti!$B$25, Quellstärke/(Volumen*Verlustrate)*(1-EXP(-Verlustrate*Utenti!$B$25))  * EXP(-Verlustrate*(B394-Utenti!$B$25)), "")</f>
        <v>6.7678987904415985E-5</v>
      </c>
      <c r="E394">
        <f t="shared" si="64"/>
        <v>6.7678987904415985E-5</v>
      </c>
      <c r="F394">
        <f t="shared" si="56"/>
        <v>853.85298030112119</v>
      </c>
      <c r="G394">
        <f t="shared" si="57"/>
        <v>1707.7059606022424</v>
      </c>
      <c r="H394">
        <f t="shared" si="58"/>
        <v>5123.1178818067301</v>
      </c>
      <c r="I394">
        <f t="shared" si="62"/>
        <v>343</v>
      </c>
      <c r="J394">
        <f>IF(B393&lt;Utenti!$B$25, C394+C$32/(INTERZONALFLOW)*(1-EXP(-INTERZONALFLOW/NFVOL*B394)),D394)</f>
        <v>6.7678987904415985E-5</v>
      </c>
      <c r="K394">
        <f t="shared" si="59"/>
        <v>1044.1758019178492</v>
      </c>
      <c r="L394">
        <f t="shared" si="60"/>
        <v>2088.3516038356984</v>
      </c>
      <c r="M394">
        <f t="shared" si="61"/>
        <v>6265.054811507106</v>
      </c>
      <c r="N394">
        <f t="shared" si="63"/>
        <v>343</v>
      </c>
    </row>
    <row r="395" spans="2:14" x14ac:dyDescent="0.2">
      <c r="B395">
        <f t="shared" si="55"/>
        <v>344</v>
      </c>
      <c r="C395" t="str">
        <f>IF(B394&lt;Utenti!$B$25, Quellstärke/(Volumen*Verlustrate)*(1-EXP(-Verlustrate*B395)),"")</f>
        <v/>
      </c>
      <c r="D395">
        <f>IF(B395&gt;Utenti!$B$25, Quellstärke/(Volumen*Verlustrate)*(1-EXP(-Verlustrate*Utenti!$B$25))  * EXP(-Verlustrate*(B395-Utenti!$B$25)), "")</f>
        <v>6.3705667543561241E-5</v>
      </c>
      <c r="E395">
        <f t="shared" si="64"/>
        <v>6.3705667543561241E-5</v>
      </c>
      <c r="F395">
        <f t="shared" si="56"/>
        <v>853.85298077891366</v>
      </c>
      <c r="G395">
        <f t="shared" si="57"/>
        <v>1707.7059615578273</v>
      </c>
      <c r="H395">
        <f t="shared" si="58"/>
        <v>5123.1178846734847</v>
      </c>
      <c r="I395">
        <f t="shared" si="62"/>
        <v>344</v>
      </c>
      <c r="J395">
        <f>IF(B394&lt;Utenti!$B$25, C395+C$32/(INTERZONALFLOW)*(1-EXP(-INTERZONALFLOW/NFVOL*B395)),D395)</f>
        <v>6.3705667543561241E-5</v>
      </c>
      <c r="K395">
        <f t="shared" si="59"/>
        <v>1044.1758023956418</v>
      </c>
      <c r="L395">
        <f t="shared" si="60"/>
        <v>2088.3516047912835</v>
      </c>
      <c r="M395">
        <f t="shared" si="61"/>
        <v>6265.0548143738606</v>
      </c>
      <c r="N395">
        <f t="shared" si="63"/>
        <v>344</v>
      </c>
    </row>
    <row r="396" spans="2:14" x14ac:dyDescent="0.2">
      <c r="B396">
        <f t="shared" si="55"/>
        <v>345</v>
      </c>
      <c r="C396" t="str">
        <f>IF(B395&lt;Utenti!$B$25, Quellstärke/(Volumen*Verlustrate)*(1-EXP(-Verlustrate*B396)),"")</f>
        <v/>
      </c>
      <c r="D396">
        <f>IF(B396&gt;Utenti!$B$25, Quellstärke/(Volumen*Verlustrate)*(1-EXP(-Verlustrate*Utenti!$B$25))  * EXP(-Verlustrate*(B396-Utenti!$B$25)), "")</f>
        <v>5.9965614185934763E-5</v>
      </c>
      <c r="E396">
        <f t="shared" si="64"/>
        <v>5.9965614185934763E-5</v>
      </c>
      <c r="F396">
        <f t="shared" si="56"/>
        <v>853.85298122865572</v>
      </c>
      <c r="G396">
        <f t="shared" si="57"/>
        <v>1707.7059624573114</v>
      </c>
      <c r="H396">
        <f t="shared" si="58"/>
        <v>5123.1178873719373</v>
      </c>
      <c r="I396">
        <f t="shared" si="62"/>
        <v>345</v>
      </c>
      <c r="J396">
        <f>IF(B395&lt;Utenti!$B$25, C396+C$32/(INTERZONALFLOW)*(1-EXP(-INTERZONALFLOW/NFVOL*B396)),D396)</f>
        <v>5.9965614185934763E-5</v>
      </c>
      <c r="K396">
        <f t="shared" si="59"/>
        <v>1044.1758028453839</v>
      </c>
      <c r="L396">
        <f t="shared" si="60"/>
        <v>2088.3516056907679</v>
      </c>
      <c r="M396">
        <f t="shared" si="61"/>
        <v>6265.0548170723132</v>
      </c>
      <c r="N396">
        <f t="shared" si="63"/>
        <v>345</v>
      </c>
    </row>
    <row r="397" spans="2:14" x14ac:dyDescent="0.2">
      <c r="B397">
        <f t="shared" si="55"/>
        <v>346</v>
      </c>
      <c r="C397" t="str">
        <f>IF(B396&lt;Utenti!$B$25, Quellstärke/(Volumen*Verlustrate)*(1-EXP(-Verlustrate*B397)),"")</f>
        <v/>
      </c>
      <c r="D397">
        <f>IF(B397&gt;Utenti!$B$25, Quellstärke/(Volumen*Verlustrate)*(1-EXP(-Verlustrate*Utenti!$B$25))  * EXP(-Verlustrate*(B397-Utenti!$B$25)), "")</f>
        <v>5.644513311531597E-5</v>
      </c>
      <c r="E397">
        <f t="shared" si="64"/>
        <v>5.644513311531597E-5</v>
      </c>
      <c r="F397">
        <f t="shared" si="56"/>
        <v>853.85298165199424</v>
      </c>
      <c r="G397">
        <f t="shared" si="57"/>
        <v>1707.7059633039885</v>
      </c>
      <c r="H397">
        <f t="shared" si="58"/>
        <v>5123.1178899119686</v>
      </c>
      <c r="I397">
        <f t="shared" si="62"/>
        <v>346</v>
      </c>
      <c r="J397">
        <f>IF(B396&lt;Utenti!$B$25, C397+C$32/(INTERZONALFLOW)*(1-EXP(-INTERZONALFLOW/NFVOL*B397)),D397)</f>
        <v>5.644513311531597E-5</v>
      </c>
      <c r="K397">
        <f t="shared" si="59"/>
        <v>1044.1758032687223</v>
      </c>
      <c r="L397">
        <f t="shared" si="60"/>
        <v>2088.3516065374447</v>
      </c>
      <c r="M397">
        <f t="shared" si="61"/>
        <v>6265.0548196123445</v>
      </c>
      <c r="N397">
        <f t="shared" si="63"/>
        <v>346</v>
      </c>
    </row>
    <row r="398" spans="2:14" x14ac:dyDescent="0.2">
      <c r="B398">
        <f t="shared" si="55"/>
        <v>347</v>
      </c>
      <c r="C398" t="str">
        <f>IF(B397&lt;Utenti!$B$25, Quellstärke/(Volumen*Verlustrate)*(1-EXP(-Verlustrate*B398)),"")</f>
        <v/>
      </c>
      <c r="D398">
        <f>IF(B398&gt;Utenti!$B$25, Quellstärke/(Volumen*Verlustrate)*(1-EXP(-Verlustrate*Utenti!$B$25))  * EXP(-Verlustrate*(B398-Utenti!$B$25)), "")</f>
        <v>5.3131333609404529E-5</v>
      </c>
      <c r="E398">
        <f t="shared" si="64"/>
        <v>5.3131333609404529E-5</v>
      </c>
      <c r="F398">
        <f t="shared" si="56"/>
        <v>853.85298205047923</v>
      </c>
      <c r="G398">
        <f t="shared" si="57"/>
        <v>1707.7059641009585</v>
      </c>
      <c r="H398">
        <f t="shared" si="58"/>
        <v>5123.1178923028783</v>
      </c>
      <c r="I398">
        <f t="shared" si="62"/>
        <v>347</v>
      </c>
      <c r="J398">
        <f>IF(B397&lt;Utenti!$B$25, C398+C$32/(INTERZONALFLOW)*(1-EXP(-INTERZONALFLOW/NFVOL*B398)),D398)</f>
        <v>5.3131333609404529E-5</v>
      </c>
      <c r="K398">
        <f t="shared" si="59"/>
        <v>1044.1758036672074</v>
      </c>
      <c r="L398">
        <f t="shared" si="60"/>
        <v>2088.3516073344149</v>
      </c>
      <c r="M398">
        <f t="shared" si="61"/>
        <v>6265.0548220032542</v>
      </c>
      <c r="N398">
        <f t="shared" si="63"/>
        <v>347</v>
      </c>
    </row>
    <row r="399" spans="2:14" x14ac:dyDescent="0.2">
      <c r="B399">
        <f t="shared" si="55"/>
        <v>348</v>
      </c>
      <c r="C399" t="str">
        <f>IF(B398&lt;Utenti!$B$25, Quellstärke/(Volumen*Verlustrate)*(1-EXP(-Verlustrate*B399)),"")</f>
        <v/>
      </c>
      <c r="D399">
        <f>IF(B399&gt;Utenti!$B$25, Quellstärke/(Volumen*Verlustrate)*(1-EXP(-Verlustrate*Utenti!$B$25))  * EXP(-Verlustrate*(B399-Utenti!$B$25)), "")</f>
        <v>5.0012081738679886E-5</v>
      </c>
      <c r="E399">
        <f t="shared" si="64"/>
        <v>5.0012081738679886E-5</v>
      </c>
      <c r="F399">
        <f t="shared" si="56"/>
        <v>853.85298242556985</v>
      </c>
      <c r="G399">
        <f t="shared" si="57"/>
        <v>1707.7059648511397</v>
      </c>
      <c r="H399">
        <f t="shared" si="58"/>
        <v>5123.117894553422</v>
      </c>
      <c r="I399">
        <f t="shared" si="62"/>
        <v>348</v>
      </c>
      <c r="J399">
        <f>IF(B398&lt;Utenti!$B$25, C399+C$32/(INTERZONALFLOW)*(1-EXP(-INTERZONALFLOW/NFVOL*B399)),D399)</f>
        <v>5.0012081738679886E-5</v>
      </c>
      <c r="K399">
        <f t="shared" si="59"/>
        <v>1044.1758040422981</v>
      </c>
      <c r="L399">
        <f t="shared" si="60"/>
        <v>2088.3516080845961</v>
      </c>
      <c r="M399">
        <f t="shared" si="61"/>
        <v>6265.054824253798</v>
      </c>
      <c r="N399">
        <f t="shared" si="63"/>
        <v>348</v>
      </c>
    </row>
    <row r="400" spans="2:14" x14ac:dyDescent="0.2">
      <c r="B400">
        <f t="shared" si="55"/>
        <v>349</v>
      </c>
      <c r="C400" t="str">
        <f>IF(B399&lt;Utenti!$B$25, Quellstärke/(Volumen*Verlustrate)*(1-EXP(-Verlustrate*B400)),"")</f>
        <v/>
      </c>
      <c r="D400">
        <f>IF(B400&gt;Utenti!$B$25, Quellstärke/(Volumen*Verlustrate)*(1-EXP(-Verlustrate*Utenti!$B$25))  * EXP(-Verlustrate*(B400-Utenti!$B$25)), "")</f>
        <v>4.7075955936360349E-5</v>
      </c>
      <c r="E400">
        <f t="shared" si="64"/>
        <v>4.7075955936360349E-5</v>
      </c>
      <c r="F400">
        <f t="shared" si="56"/>
        <v>853.85298277863956</v>
      </c>
      <c r="G400">
        <f t="shared" si="57"/>
        <v>1707.7059655572791</v>
      </c>
      <c r="H400">
        <f t="shared" si="58"/>
        <v>5123.1178966718398</v>
      </c>
      <c r="I400">
        <f t="shared" si="62"/>
        <v>349</v>
      </c>
      <c r="J400">
        <f>IF(B399&lt;Utenti!$B$25, C400+C$32/(INTERZONALFLOW)*(1-EXP(-INTERZONALFLOW/NFVOL*B400)),D400)</f>
        <v>4.7075955936360349E-5</v>
      </c>
      <c r="K400">
        <f t="shared" si="59"/>
        <v>1044.1758043953678</v>
      </c>
      <c r="L400">
        <f t="shared" si="60"/>
        <v>2088.3516087907356</v>
      </c>
      <c r="M400">
        <f t="shared" si="61"/>
        <v>6265.0548263722158</v>
      </c>
      <c r="N400">
        <f t="shared" si="63"/>
        <v>349</v>
      </c>
    </row>
    <row r="401" spans="2:14" x14ac:dyDescent="0.2">
      <c r="B401">
        <f t="shared" si="55"/>
        <v>350</v>
      </c>
      <c r="C401" t="str">
        <f>IF(B400&lt;Utenti!$B$25, Quellstärke/(Volumen*Verlustrate)*(1-EXP(-Verlustrate*B401)),"")</f>
        <v/>
      </c>
      <c r="D401">
        <f>IF(B401&gt;Utenti!$B$25, Quellstärke/(Volumen*Verlustrate)*(1-EXP(-Verlustrate*Utenti!$B$25))  * EXP(-Verlustrate*(B401-Utenti!$B$25)), "")</f>
        <v>4.431220517677732E-5</v>
      </c>
      <c r="E401">
        <f t="shared" si="64"/>
        <v>4.431220517677732E-5</v>
      </c>
      <c r="F401">
        <f t="shared" si="56"/>
        <v>853.85298311098109</v>
      </c>
      <c r="G401">
        <f t="shared" si="57"/>
        <v>1707.7059662219622</v>
      </c>
      <c r="H401">
        <f t="shared" si="58"/>
        <v>5123.1178986658888</v>
      </c>
      <c r="I401">
        <f t="shared" si="62"/>
        <v>350</v>
      </c>
      <c r="J401">
        <f>IF(B400&lt;Utenti!$B$25, C401+C$32/(INTERZONALFLOW)*(1-EXP(-INTERZONALFLOW/NFVOL*B401)),D401)</f>
        <v>4.431220517677732E-5</v>
      </c>
      <c r="K401">
        <f t="shared" si="59"/>
        <v>1044.1758047277094</v>
      </c>
      <c r="L401">
        <f t="shared" si="60"/>
        <v>2088.3516094554188</v>
      </c>
      <c r="M401">
        <f t="shared" si="61"/>
        <v>6265.0548283662647</v>
      </c>
      <c r="N401">
        <f t="shared" si="63"/>
        <v>350</v>
      </c>
    </row>
    <row r="402" spans="2:14" x14ac:dyDescent="0.2">
      <c r="B402">
        <f t="shared" si="55"/>
        <v>351</v>
      </c>
      <c r="C402" t="str">
        <f>IF(B401&lt;Utenti!$B$25, Quellstärke/(Volumen*Verlustrate)*(1-EXP(-Verlustrate*B402)),"")</f>
        <v/>
      </c>
      <c r="D402">
        <f>IF(B402&gt;Utenti!$B$25, Quellstärke/(Volumen*Verlustrate)*(1-EXP(-Verlustrate*Utenti!$B$25))  * EXP(-Verlustrate*(B402-Utenti!$B$25)), "")</f>
        <v>4.1710709609025585E-5</v>
      </c>
      <c r="E402">
        <f t="shared" si="64"/>
        <v>4.1710709609025585E-5</v>
      </c>
      <c r="F402">
        <f t="shared" si="56"/>
        <v>853.85298342381145</v>
      </c>
      <c r="G402">
        <f t="shared" si="57"/>
        <v>1707.7059668476229</v>
      </c>
      <c r="H402">
        <f t="shared" si="58"/>
        <v>5123.1179005428703</v>
      </c>
      <c r="I402">
        <f t="shared" si="62"/>
        <v>351</v>
      </c>
      <c r="J402">
        <f>IF(B401&lt;Utenti!$B$25, C402+C$32/(INTERZONALFLOW)*(1-EXP(-INTERZONALFLOW/NFVOL*B402)),D402)</f>
        <v>4.1710709609025585E-5</v>
      </c>
      <c r="K402">
        <f t="shared" si="59"/>
        <v>1044.1758050405397</v>
      </c>
      <c r="L402">
        <f t="shared" si="60"/>
        <v>2088.3516100810793</v>
      </c>
      <c r="M402">
        <f t="shared" si="61"/>
        <v>6265.0548302432462</v>
      </c>
      <c r="N402">
        <f t="shared" si="63"/>
        <v>351</v>
      </c>
    </row>
    <row r="403" spans="2:14" x14ac:dyDescent="0.2">
      <c r="B403">
        <f t="shared" si="55"/>
        <v>352</v>
      </c>
      <c r="C403" t="str">
        <f>IF(B402&lt;Utenti!$B$25, Quellstärke/(Volumen*Verlustrate)*(1-EXP(-Verlustrate*B403)),"")</f>
        <v/>
      </c>
      <c r="D403">
        <f>IF(B403&gt;Utenti!$B$25, Quellstärke/(Volumen*Verlustrate)*(1-EXP(-Verlustrate*Utenti!$B$25))  * EXP(-Verlustrate*(B403-Utenti!$B$25)), "")</f>
        <v>3.9261943501747158E-5</v>
      </c>
      <c r="E403">
        <f t="shared" si="64"/>
        <v>3.9261943501747158E-5</v>
      </c>
      <c r="F403">
        <f t="shared" si="56"/>
        <v>853.85298371827605</v>
      </c>
      <c r="G403">
        <f t="shared" si="57"/>
        <v>1707.7059674365521</v>
      </c>
      <c r="H403">
        <f t="shared" si="58"/>
        <v>5123.1179023096574</v>
      </c>
      <c r="I403">
        <f t="shared" si="62"/>
        <v>352</v>
      </c>
      <c r="J403">
        <f>IF(B402&lt;Utenti!$B$25, C403+C$32/(INTERZONALFLOW)*(1-EXP(-INTERZONALFLOW/NFVOL*B403)),D403)</f>
        <v>3.9261943501747158E-5</v>
      </c>
      <c r="K403">
        <f t="shared" si="59"/>
        <v>1044.1758053350043</v>
      </c>
      <c r="L403">
        <f t="shared" si="60"/>
        <v>2088.3516106700085</v>
      </c>
      <c r="M403">
        <f t="shared" si="61"/>
        <v>6265.0548320100334</v>
      </c>
      <c r="N403">
        <f t="shared" si="63"/>
        <v>352</v>
      </c>
    </row>
    <row r="404" spans="2:14" x14ac:dyDescent="0.2">
      <c r="B404">
        <f t="shared" si="55"/>
        <v>353</v>
      </c>
      <c r="C404" t="str">
        <f>IF(B403&lt;Utenti!$B$25, Quellstärke/(Volumen*Verlustrate)*(1-EXP(-Verlustrate*B404)),"")</f>
        <v/>
      </c>
      <c r="D404">
        <f>IF(B404&gt;Utenti!$B$25, Quellstärke/(Volumen*Verlustrate)*(1-EXP(-Verlustrate*Utenti!$B$25))  * EXP(-Verlustrate*(B404-Utenti!$B$25)), "")</f>
        <v>3.6956940363364938E-5</v>
      </c>
      <c r="E404">
        <f t="shared" si="64"/>
        <v>3.6956940363364938E-5</v>
      </c>
      <c r="F404">
        <f t="shared" si="56"/>
        <v>853.85298399545309</v>
      </c>
      <c r="G404">
        <f t="shared" si="57"/>
        <v>1707.7059679909062</v>
      </c>
      <c r="H404">
        <f t="shared" si="58"/>
        <v>5123.1179039727194</v>
      </c>
      <c r="I404">
        <f t="shared" si="62"/>
        <v>353</v>
      </c>
      <c r="J404">
        <f>IF(B403&lt;Utenti!$B$25, C404+C$32/(INTERZONALFLOW)*(1-EXP(-INTERZONALFLOW/NFVOL*B404)),D404)</f>
        <v>3.6956940363364938E-5</v>
      </c>
      <c r="K404">
        <f t="shared" si="59"/>
        <v>1044.1758056121814</v>
      </c>
      <c r="L404">
        <f t="shared" si="60"/>
        <v>2088.3516112243628</v>
      </c>
      <c r="M404">
        <f t="shared" si="61"/>
        <v>6265.0548336730953</v>
      </c>
      <c r="N404">
        <f t="shared" si="63"/>
        <v>353</v>
      </c>
    </row>
    <row r="405" spans="2:14" x14ac:dyDescent="0.2">
      <c r="B405">
        <f t="shared" si="55"/>
        <v>354</v>
      </c>
      <c r="C405" t="str">
        <f>IF(B404&lt;Utenti!$B$25, Quellstärke/(Volumen*Verlustrate)*(1-EXP(-Verlustrate*B405)),"")</f>
        <v/>
      </c>
      <c r="D405">
        <f>IF(B405&gt;Utenti!$B$25, Quellstärke/(Volumen*Verlustrate)*(1-EXP(-Verlustrate*Utenti!$B$25))  * EXP(-Verlustrate*(B405-Utenti!$B$25)), "")</f>
        <v>3.4787260110048522E-5</v>
      </c>
      <c r="E405">
        <f t="shared" si="64"/>
        <v>3.4787260110048522E-5</v>
      </c>
      <c r="F405">
        <f t="shared" si="56"/>
        <v>853.85298425635756</v>
      </c>
      <c r="G405">
        <f t="shared" si="57"/>
        <v>1707.7059685127151</v>
      </c>
      <c r="H405">
        <f t="shared" si="58"/>
        <v>5123.1179055381463</v>
      </c>
      <c r="I405">
        <f t="shared" si="62"/>
        <v>354</v>
      </c>
      <c r="J405">
        <f>IF(B404&lt;Utenti!$B$25, C405+C$32/(INTERZONALFLOW)*(1-EXP(-INTERZONALFLOW/NFVOL*B405)),D405)</f>
        <v>3.4787260110048522E-5</v>
      </c>
      <c r="K405">
        <f t="shared" si="59"/>
        <v>1044.1758058730859</v>
      </c>
      <c r="L405">
        <f t="shared" si="60"/>
        <v>2088.3516117461718</v>
      </c>
      <c r="M405">
        <f t="shared" si="61"/>
        <v>6265.0548352385222</v>
      </c>
      <c r="N405">
        <f t="shared" si="63"/>
        <v>354</v>
      </c>
    </row>
    <row r="406" spans="2:14" x14ac:dyDescent="0.2">
      <c r="B406">
        <f t="shared" si="55"/>
        <v>355</v>
      </c>
      <c r="C406" t="str">
        <f>IF(B405&lt;Utenti!$B$25, Quellstärke/(Volumen*Verlustrate)*(1-EXP(-Verlustrate*B406)),"")</f>
        <v/>
      </c>
      <c r="D406">
        <f>IF(B406&gt;Utenti!$B$25, Quellstärke/(Volumen*Verlustrate)*(1-EXP(-Verlustrate*Utenti!$B$25))  * EXP(-Verlustrate*(B406-Utenti!$B$25)), "")</f>
        <v>3.274495816119526E-5</v>
      </c>
      <c r="E406">
        <f t="shared" si="64"/>
        <v>3.274495816119526E-5</v>
      </c>
      <c r="F406">
        <f t="shared" si="56"/>
        <v>853.85298450194477</v>
      </c>
      <c r="G406">
        <f t="shared" si="57"/>
        <v>1707.7059690038895</v>
      </c>
      <c r="H406">
        <f t="shared" si="58"/>
        <v>5123.1179070116696</v>
      </c>
      <c r="I406">
        <f t="shared" si="62"/>
        <v>355</v>
      </c>
      <c r="J406">
        <f>IF(B405&lt;Utenti!$B$25, C406+C$32/(INTERZONALFLOW)*(1-EXP(-INTERZONALFLOW/NFVOL*B406)),D406)</f>
        <v>3.274495816119526E-5</v>
      </c>
      <c r="K406">
        <f t="shared" si="59"/>
        <v>1044.1758061186731</v>
      </c>
      <c r="L406">
        <f t="shared" si="60"/>
        <v>2088.3516122373462</v>
      </c>
      <c r="M406">
        <f t="shared" si="61"/>
        <v>6265.0548367120455</v>
      </c>
      <c r="N406">
        <f t="shared" si="63"/>
        <v>355</v>
      </c>
    </row>
    <row r="407" spans="2:14" x14ac:dyDescent="0.2">
      <c r="B407">
        <f t="shared" si="55"/>
        <v>356</v>
      </c>
      <c r="C407" t="str">
        <f>IF(B406&lt;Utenti!$B$25, Quellstärke/(Volumen*Verlustrate)*(1-EXP(-Verlustrate*B407)),"")</f>
        <v/>
      </c>
      <c r="D407">
        <f>IF(B407&gt;Utenti!$B$25, Quellstärke/(Volumen*Verlustrate)*(1-EXP(-Verlustrate*Utenti!$B$25))  * EXP(-Verlustrate*(B407-Utenti!$B$25)), "")</f>
        <v>3.082255634926267E-5</v>
      </c>
      <c r="E407">
        <f t="shared" si="64"/>
        <v>3.082255634926267E-5</v>
      </c>
      <c r="F407">
        <f t="shared" si="56"/>
        <v>853.852984733114</v>
      </c>
      <c r="G407">
        <f t="shared" si="57"/>
        <v>1707.705969466228</v>
      </c>
      <c r="H407">
        <f t="shared" si="58"/>
        <v>5123.1179083986844</v>
      </c>
      <c r="I407">
        <f t="shared" si="62"/>
        <v>356</v>
      </c>
      <c r="J407">
        <f>IF(B406&lt;Utenti!$B$25, C407+C$32/(INTERZONALFLOW)*(1-EXP(-INTERZONALFLOW/NFVOL*B407)),D407)</f>
        <v>3.082255634926267E-5</v>
      </c>
      <c r="K407">
        <f t="shared" si="59"/>
        <v>1044.1758063498423</v>
      </c>
      <c r="L407">
        <f t="shared" si="60"/>
        <v>2088.3516126996847</v>
      </c>
      <c r="M407">
        <f t="shared" si="61"/>
        <v>6265.0548380990604</v>
      </c>
      <c r="N407">
        <f t="shared" si="63"/>
        <v>356</v>
      </c>
    </row>
    <row r="408" spans="2:14" x14ac:dyDescent="0.2">
      <c r="B408">
        <f t="shared" si="55"/>
        <v>357</v>
      </c>
      <c r="C408" t="str">
        <f>IF(B407&lt;Utenti!$B$25, Quellstärke/(Volumen*Verlustrate)*(1-EXP(-Verlustrate*B408)),"")</f>
        <v/>
      </c>
      <c r="D408">
        <f>IF(B408&gt;Utenti!$B$25, Quellstärke/(Volumen*Verlustrate)*(1-EXP(-Verlustrate*Utenti!$B$25))  * EXP(-Verlustrate*(B408-Utenti!$B$25)), "")</f>
        <v>2.9013015537436688E-5</v>
      </c>
      <c r="E408">
        <f t="shared" si="64"/>
        <v>2.9013015537436688E-5</v>
      </c>
      <c r="F408">
        <f t="shared" si="56"/>
        <v>853.85298495071163</v>
      </c>
      <c r="G408">
        <f t="shared" si="57"/>
        <v>1707.7059699014233</v>
      </c>
      <c r="H408">
        <f t="shared" si="58"/>
        <v>5123.1179097042705</v>
      </c>
      <c r="I408">
        <f t="shared" si="62"/>
        <v>357</v>
      </c>
      <c r="J408">
        <f>IF(B407&lt;Utenti!$B$25, C408+C$32/(INTERZONALFLOW)*(1-EXP(-INTERZONALFLOW/NFVOL*B408)),D408)</f>
        <v>2.9013015537436688E-5</v>
      </c>
      <c r="K408">
        <f t="shared" si="59"/>
        <v>1044.1758065674398</v>
      </c>
      <c r="L408">
        <f t="shared" si="60"/>
        <v>2088.3516131348797</v>
      </c>
      <c r="M408">
        <f t="shared" si="61"/>
        <v>6265.0548394046464</v>
      </c>
      <c r="N408">
        <f t="shared" si="63"/>
        <v>357</v>
      </c>
    </row>
    <row r="409" spans="2:14" x14ac:dyDescent="0.2">
      <c r="B409">
        <f t="shared" si="55"/>
        <v>358</v>
      </c>
      <c r="C409" t="str">
        <f>IF(B408&lt;Utenti!$B$25, Quellstärke/(Volumen*Verlustrate)*(1-EXP(-Verlustrate*B409)),"")</f>
        <v/>
      </c>
      <c r="D409">
        <f>IF(B409&gt;Utenti!$B$25, Quellstärke/(Volumen*Verlustrate)*(1-EXP(-Verlustrate*Utenti!$B$25))  * EXP(-Verlustrate*(B409-Utenti!$B$25)), "")</f>
        <v>2.7309709844870867E-5</v>
      </c>
      <c r="E409">
        <f t="shared" si="64"/>
        <v>2.7309709844870867E-5</v>
      </c>
      <c r="F409">
        <f t="shared" si="56"/>
        <v>853.8529851555345</v>
      </c>
      <c r="G409">
        <f t="shared" si="57"/>
        <v>1707.705970311069</v>
      </c>
      <c r="H409">
        <f t="shared" si="58"/>
        <v>5123.117910933207</v>
      </c>
      <c r="I409">
        <f t="shared" si="62"/>
        <v>358</v>
      </c>
      <c r="J409">
        <f>IF(B408&lt;Utenti!$B$25, C409+C$32/(INTERZONALFLOW)*(1-EXP(-INTERZONALFLOW/NFVOL*B409)),D409)</f>
        <v>2.7309709844870867E-5</v>
      </c>
      <c r="K409">
        <f t="shared" si="59"/>
        <v>1044.1758067722626</v>
      </c>
      <c r="L409">
        <f t="shared" si="60"/>
        <v>2088.3516135445252</v>
      </c>
      <c r="M409">
        <f t="shared" si="61"/>
        <v>6265.0548406335829</v>
      </c>
      <c r="N409">
        <f t="shared" si="63"/>
        <v>358</v>
      </c>
    </row>
    <row r="410" spans="2:14" x14ac:dyDescent="0.2">
      <c r="B410">
        <f t="shared" si="55"/>
        <v>359</v>
      </c>
      <c r="C410" t="str">
        <f>IF(B409&lt;Utenti!$B$25, Quellstärke/(Volumen*Verlustrate)*(1-EXP(-Verlustrate*B410)),"")</f>
        <v/>
      </c>
      <c r="D410">
        <f>IF(B410&gt;Utenti!$B$25, Quellstärke/(Volumen*Verlustrate)*(1-EXP(-Verlustrate*Utenti!$B$25))  * EXP(-Verlustrate*(B410-Utenti!$B$25)), "")</f>
        <v>2.5706402385118207E-5</v>
      </c>
      <c r="E410">
        <f t="shared" si="64"/>
        <v>2.5706402385118207E-5</v>
      </c>
      <c r="F410">
        <f t="shared" si="56"/>
        <v>853.85298534833248</v>
      </c>
      <c r="G410">
        <f t="shared" si="57"/>
        <v>1707.705970696665</v>
      </c>
      <c r="H410">
        <f t="shared" si="58"/>
        <v>5123.1179120899951</v>
      </c>
      <c r="I410">
        <f t="shared" si="62"/>
        <v>359</v>
      </c>
      <c r="J410">
        <f>IF(B409&lt;Utenti!$B$25, C410+C$32/(INTERZONALFLOW)*(1-EXP(-INTERZONALFLOW/NFVOL*B410)),D410)</f>
        <v>2.5706402385118207E-5</v>
      </c>
      <c r="K410">
        <f t="shared" si="59"/>
        <v>1044.1758069650607</v>
      </c>
      <c r="L410">
        <f t="shared" si="60"/>
        <v>2088.3516139301214</v>
      </c>
      <c r="M410">
        <f t="shared" si="61"/>
        <v>6265.054841790371</v>
      </c>
      <c r="N410">
        <f t="shared" si="63"/>
        <v>359</v>
      </c>
    </row>
    <row r="411" spans="2:14" x14ac:dyDescent="0.2">
      <c r="B411">
        <f t="shared" si="55"/>
        <v>360</v>
      </c>
      <c r="C411" t="str">
        <f>IF(B410&lt;Utenti!$B$25, Quellstärke/(Volumen*Verlustrate)*(1-EXP(-Verlustrate*B411)),"")</f>
        <v/>
      </c>
      <c r="D411">
        <f>IF(B411&gt;Utenti!$B$25, Quellstärke/(Volumen*Verlustrate)*(1-EXP(-Verlustrate*Utenti!$B$25))  * EXP(-Verlustrate*(B411-Utenti!$B$25)), "")</f>
        <v>2.419722242892016E-5</v>
      </c>
      <c r="E411">
        <f t="shared" si="64"/>
        <v>2.419722242892016E-5</v>
      </c>
      <c r="F411">
        <f t="shared" si="56"/>
        <v>853.85298552981169</v>
      </c>
      <c r="G411">
        <f t="shared" si="57"/>
        <v>1707.7059710596234</v>
      </c>
      <c r="H411">
        <f t="shared" si="58"/>
        <v>5123.1179131788704</v>
      </c>
      <c r="I411">
        <f t="shared" si="62"/>
        <v>360</v>
      </c>
      <c r="J411">
        <f>IF(B410&lt;Utenti!$B$25, C411+C$32/(INTERZONALFLOW)*(1-EXP(-INTERZONALFLOW/NFVOL*B411)),D411)</f>
        <v>2.419722242892016E-5</v>
      </c>
      <c r="K411">
        <f t="shared" si="59"/>
        <v>1044.1758071465399</v>
      </c>
      <c r="L411">
        <f t="shared" si="60"/>
        <v>2088.3516142930798</v>
      </c>
      <c r="M411">
        <f t="shared" si="61"/>
        <v>6265.0548428792463</v>
      </c>
      <c r="N411">
        <f t="shared" si="63"/>
        <v>360</v>
      </c>
    </row>
    <row r="412" spans="2:14" x14ac:dyDescent="0.2">
      <c r="B412">
        <f t="shared" si="55"/>
        <v>361</v>
      </c>
      <c r="C412" t="str">
        <f>IF(B411&lt;Utenti!$B$25, Quellstärke/(Volumen*Verlustrate)*(1-EXP(-Verlustrate*B412)),"")</f>
        <v/>
      </c>
      <c r="D412">
        <f>IF(B412&gt;Utenti!$B$25, Quellstärke/(Volumen*Verlustrate)*(1-EXP(-Verlustrate*Utenti!$B$25))  * EXP(-Verlustrate*(B412-Utenti!$B$25)), "")</f>
        <v>2.2776643907729152E-5</v>
      </c>
      <c r="E412">
        <f t="shared" si="64"/>
        <v>2.2776643907729152E-5</v>
      </c>
      <c r="F412">
        <f t="shared" si="56"/>
        <v>853.85298570063651</v>
      </c>
      <c r="G412">
        <f t="shared" si="57"/>
        <v>1707.705971401273</v>
      </c>
      <c r="H412">
        <f t="shared" si="58"/>
        <v>5123.1179142038191</v>
      </c>
      <c r="I412">
        <f t="shared" si="62"/>
        <v>361</v>
      </c>
      <c r="J412">
        <f>IF(B411&lt;Utenti!$B$25, C412+C$32/(INTERZONALFLOW)*(1-EXP(-INTERZONALFLOW/NFVOL*B412)),D412)</f>
        <v>2.2776643907729152E-5</v>
      </c>
      <c r="K412">
        <f t="shared" si="59"/>
        <v>1044.1758073173648</v>
      </c>
      <c r="L412">
        <f t="shared" si="60"/>
        <v>2088.3516146347297</v>
      </c>
      <c r="M412">
        <f t="shared" si="61"/>
        <v>6265.054843904195</v>
      </c>
      <c r="N412">
        <f t="shared" si="63"/>
        <v>361</v>
      </c>
    </row>
    <row r="413" spans="2:14" x14ac:dyDescent="0.2">
      <c r="B413">
        <f t="shared" si="55"/>
        <v>362</v>
      </c>
      <c r="C413" t="str">
        <f>IF(B412&lt;Utenti!$B$25, Quellstärke/(Volumen*Verlustrate)*(1-EXP(-Verlustrate*B413)),"")</f>
        <v/>
      </c>
      <c r="D413">
        <f>IF(B413&gt;Utenti!$B$25, Quellstärke/(Volumen*Verlustrate)*(1-EXP(-Verlustrate*Utenti!$B$25))  * EXP(-Verlustrate*(B413-Utenti!$B$25)), "")</f>
        <v>2.1439465179253992E-5</v>
      </c>
      <c r="E413">
        <f t="shared" si="64"/>
        <v>2.1439465179253992E-5</v>
      </c>
      <c r="F413">
        <f t="shared" si="56"/>
        <v>853.85298586143244</v>
      </c>
      <c r="G413">
        <f t="shared" si="57"/>
        <v>1707.7059717228649</v>
      </c>
      <c r="H413">
        <f t="shared" si="58"/>
        <v>5123.1179151685947</v>
      </c>
      <c r="I413">
        <f t="shared" si="62"/>
        <v>362</v>
      </c>
      <c r="J413">
        <f>IF(B412&lt;Utenti!$B$25, C413+C$32/(INTERZONALFLOW)*(1-EXP(-INTERZONALFLOW/NFVOL*B413)),D413)</f>
        <v>2.1439465179253992E-5</v>
      </c>
      <c r="K413">
        <f t="shared" si="59"/>
        <v>1044.1758074781608</v>
      </c>
      <c r="L413">
        <f t="shared" si="60"/>
        <v>2088.3516149563216</v>
      </c>
      <c r="M413">
        <f t="shared" si="61"/>
        <v>6265.0548448689706</v>
      </c>
      <c r="N413">
        <f t="shared" si="63"/>
        <v>362</v>
      </c>
    </row>
    <row r="414" spans="2:14" x14ac:dyDescent="0.2">
      <c r="B414">
        <f t="shared" si="55"/>
        <v>363</v>
      </c>
      <c r="C414" t="str">
        <f>IF(B413&lt;Utenti!$B$25, Quellstärke/(Volumen*Verlustrate)*(1-EXP(-Verlustrate*B414)),"")</f>
        <v/>
      </c>
      <c r="D414">
        <f>IF(B414&gt;Utenti!$B$25, Quellstärke/(Volumen*Verlustrate)*(1-EXP(-Verlustrate*Utenti!$B$25))  * EXP(-Verlustrate*(B414-Utenti!$B$25)), "")</f>
        <v>2.0180789980935793E-5</v>
      </c>
      <c r="E414">
        <f t="shared" si="64"/>
        <v>2.0180789980935793E-5</v>
      </c>
      <c r="F414">
        <f t="shared" si="56"/>
        <v>853.85298601278839</v>
      </c>
      <c r="G414">
        <f t="shared" si="57"/>
        <v>1707.7059720255768</v>
      </c>
      <c r="H414">
        <f t="shared" si="58"/>
        <v>5123.1179160767306</v>
      </c>
      <c r="I414">
        <f t="shared" si="62"/>
        <v>363</v>
      </c>
      <c r="J414">
        <f>IF(B413&lt;Utenti!$B$25, C414+C$32/(INTERZONALFLOW)*(1-EXP(-INTERZONALFLOW/NFVOL*B414)),D414)</f>
        <v>2.0180789980935793E-5</v>
      </c>
      <c r="K414">
        <f t="shared" si="59"/>
        <v>1044.1758076295166</v>
      </c>
      <c r="L414">
        <f t="shared" si="60"/>
        <v>2088.3516152590332</v>
      </c>
      <c r="M414">
        <f t="shared" si="61"/>
        <v>6265.0548457771065</v>
      </c>
      <c r="N414">
        <f t="shared" si="63"/>
        <v>363</v>
      </c>
    </row>
    <row r="415" spans="2:14" x14ac:dyDescent="0.2">
      <c r="B415">
        <f t="shared" si="55"/>
        <v>364</v>
      </c>
      <c r="C415" t="str">
        <f>IF(B414&lt;Utenti!$B$25, Quellstärke/(Volumen*Verlustrate)*(1-EXP(-Verlustrate*B415)),"")</f>
        <v/>
      </c>
      <c r="D415">
        <f>IF(B415&gt;Utenti!$B$25, Quellstärke/(Volumen*Verlustrate)*(1-EXP(-Verlustrate*Utenti!$B$25))  * EXP(-Verlustrate*(B415-Utenti!$B$25)), "")</f>
        <v>1.8996009501614331E-5</v>
      </c>
      <c r="E415">
        <f t="shared" si="64"/>
        <v>1.8996009501614331E-5</v>
      </c>
      <c r="F415">
        <f t="shared" si="56"/>
        <v>853.85298615525846</v>
      </c>
      <c r="G415">
        <f t="shared" si="57"/>
        <v>1707.7059723105169</v>
      </c>
      <c r="H415">
        <f t="shared" si="58"/>
        <v>5123.117916931551</v>
      </c>
      <c r="I415">
        <f t="shared" si="62"/>
        <v>364</v>
      </c>
      <c r="J415">
        <f>IF(B414&lt;Utenti!$B$25, C415+C$32/(INTERZONALFLOW)*(1-EXP(-INTERZONALFLOW/NFVOL*B415)),D415)</f>
        <v>1.8996009501614331E-5</v>
      </c>
      <c r="K415">
        <f t="shared" si="59"/>
        <v>1044.1758077719867</v>
      </c>
      <c r="L415">
        <f t="shared" si="60"/>
        <v>2088.3516155439734</v>
      </c>
      <c r="M415">
        <f t="shared" si="61"/>
        <v>6265.0548466319269</v>
      </c>
      <c r="N415">
        <f t="shared" si="63"/>
        <v>364</v>
      </c>
    </row>
    <row r="416" spans="2:14" x14ac:dyDescent="0.2">
      <c r="B416">
        <f t="shared" si="55"/>
        <v>365</v>
      </c>
      <c r="C416" t="str">
        <f>IF(B415&lt;Utenti!$B$25, Quellstärke/(Volumen*Verlustrate)*(1-EXP(-Verlustrate*B416)),"")</f>
        <v/>
      </c>
      <c r="D416">
        <f>IF(B416&gt;Utenti!$B$25, Quellstärke/(Volumen*Verlustrate)*(1-EXP(-Verlustrate*Utenti!$B$25))  * EXP(-Verlustrate*(B416-Utenti!$B$25)), "")</f>
        <v>1.7880785505736148E-5</v>
      </c>
      <c r="E416">
        <f t="shared" si="64"/>
        <v>1.7880785505736148E-5</v>
      </c>
      <c r="F416">
        <f t="shared" si="56"/>
        <v>853.85298628936437</v>
      </c>
      <c r="G416">
        <f t="shared" si="57"/>
        <v>1707.7059725787287</v>
      </c>
      <c r="H416">
        <f t="shared" si="58"/>
        <v>5123.1179177361864</v>
      </c>
      <c r="I416">
        <f t="shared" si="62"/>
        <v>365</v>
      </c>
      <c r="J416">
        <f>IF(B415&lt;Utenti!$B$25, C416+C$32/(INTERZONALFLOW)*(1-EXP(-INTERZONALFLOW/NFVOL*B416)),D416)</f>
        <v>1.7880785505736148E-5</v>
      </c>
      <c r="K416">
        <f t="shared" si="59"/>
        <v>1044.1758079060926</v>
      </c>
      <c r="L416">
        <f t="shared" si="60"/>
        <v>2088.3516158121852</v>
      </c>
      <c r="M416">
        <f t="shared" si="61"/>
        <v>6265.0548474365623</v>
      </c>
      <c r="N416">
        <f t="shared" si="63"/>
        <v>365</v>
      </c>
    </row>
    <row r="417" spans="2:14" x14ac:dyDescent="0.2">
      <c r="B417">
        <f t="shared" si="55"/>
        <v>366</v>
      </c>
      <c r="C417" t="str">
        <f>IF(B416&lt;Utenti!$B$25, Quellstärke/(Volumen*Verlustrate)*(1-EXP(-Verlustrate*B417)),"")</f>
        <v/>
      </c>
      <c r="D417">
        <f>IF(B417&gt;Utenti!$B$25, Quellstärke/(Volumen*Verlustrate)*(1-EXP(-Verlustrate*Utenti!$B$25))  * EXP(-Verlustrate*(B417-Utenti!$B$25)), "")</f>
        <v>1.6831034448312582E-5</v>
      </c>
      <c r="E417">
        <f t="shared" si="64"/>
        <v>1.6831034448312582E-5</v>
      </c>
      <c r="F417">
        <f t="shared" si="56"/>
        <v>853.85298641559712</v>
      </c>
      <c r="G417">
        <f t="shared" si="57"/>
        <v>1707.7059728311942</v>
      </c>
      <c r="H417">
        <f t="shared" si="58"/>
        <v>5123.1179184935827</v>
      </c>
      <c r="I417">
        <f t="shared" si="62"/>
        <v>366</v>
      </c>
      <c r="J417">
        <f>IF(B416&lt;Utenti!$B$25, C417+C$32/(INTERZONALFLOW)*(1-EXP(-INTERZONALFLOW/NFVOL*B417)),D417)</f>
        <v>1.6831034448312582E-5</v>
      </c>
      <c r="K417">
        <f t="shared" si="59"/>
        <v>1044.1758080323254</v>
      </c>
      <c r="L417">
        <f t="shared" si="60"/>
        <v>2088.3516160646509</v>
      </c>
      <c r="M417">
        <f t="shared" si="61"/>
        <v>6265.0548481939586</v>
      </c>
      <c r="N417">
        <f t="shared" si="63"/>
        <v>366</v>
      </c>
    </row>
    <row r="418" spans="2:14" x14ac:dyDescent="0.2">
      <c r="B418">
        <f t="shared" si="55"/>
        <v>367</v>
      </c>
      <c r="C418" t="str">
        <f>IF(B417&lt;Utenti!$B$25, Quellstärke/(Volumen*Verlustrate)*(1-EXP(-Verlustrate*B418)),"")</f>
        <v/>
      </c>
      <c r="D418">
        <f>IF(B418&gt;Utenti!$B$25, Quellstärke/(Volumen*Verlustrate)*(1-EXP(-Verlustrate*Utenti!$B$25))  * EXP(-Verlustrate*(B418-Utenti!$B$25)), "")</f>
        <v>1.5842912522462085E-5</v>
      </c>
      <c r="E418">
        <f t="shared" si="64"/>
        <v>1.5842912522462085E-5</v>
      </c>
      <c r="F418">
        <f t="shared" si="56"/>
        <v>853.85298653441896</v>
      </c>
      <c r="G418">
        <f t="shared" si="57"/>
        <v>1707.7059730688379</v>
      </c>
      <c r="H418">
        <f t="shared" si="58"/>
        <v>5123.1179192065138</v>
      </c>
      <c r="I418">
        <f t="shared" si="62"/>
        <v>367</v>
      </c>
      <c r="J418">
        <f>IF(B417&lt;Utenti!$B$25, C418+C$32/(INTERZONALFLOW)*(1-EXP(-INTERZONALFLOW/NFVOL*B418)),D418)</f>
        <v>1.5842912522462085E-5</v>
      </c>
      <c r="K418">
        <f t="shared" si="59"/>
        <v>1044.1758081511473</v>
      </c>
      <c r="L418">
        <f t="shared" si="60"/>
        <v>2088.3516163022946</v>
      </c>
      <c r="M418">
        <f t="shared" si="61"/>
        <v>6265.0548489068897</v>
      </c>
      <c r="N418">
        <f t="shared" si="63"/>
        <v>367</v>
      </c>
    </row>
    <row r="419" spans="2:14" x14ac:dyDescent="0.2">
      <c r="B419">
        <f t="shared" si="55"/>
        <v>368</v>
      </c>
      <c r="C419" t="str">
        <f>IF(B418&lt;Utenti!$B$25, Quellstärke/(Volumen*Verlustrate)*(1-EXP(-Verlustrate*B419)),"")</f>
        <v/>
      </c>
      <c r="D419">
        <f>IF(B419&gt;Utenti!$B$25, Quellstärke/(Volumen*Verlustrate)*(1-EXP(-Verlustrate*Utenti!$B$25))  * EXP(-Verlustrate*(B419-Utenti!$B$25)), "")</f>
        <v>1.4912801584786089E-5</v>
      </c>
      <c r="E419">
        <f t="shared" si="64"/>
        <v>1.4912801584786089E-5</v>
      </c>
      <c r="F419">
        <f t="shared" si="56"/>
        <v>853.85298664626498</v>
      </c>
      <c r="G419">
        <f t="shared" si="57"/>
        <v>1707.70597329253</v>
      </c>
      <c r="H419">
        <f t="shared" si="58"/>
        <v>5123.1179198775899</v>
      </c>
      <c r="I419">
        <f t="shared" si="62"/>
        <v>368</v>
      </c>
      <c r="J419">
        <f>IF(B418&lt;Utenti!$B$25, C419+C$32/(INTERZONALFLOW)*(1-EXP(-INTERZONALFLOW/NFVOL*B419)),D419)</f>
        <v>1.4912801584786089E-5</v>
      </c>
      <c r="K419">
        <f t="shared" si="59"/>
        <v>1044.1758082629933</v>
      </c>
      <c r="L419">
        <f t="shared" si="60"/>
        <v>2088.3516165259866</v>
      </c>
      <c r="M419">
        <f t="shared" si="61"/>
        <v>6265.0548495779658</v>
      </c>
      <c r="N419">
        <f t="shared" si="63"/>
        <v>368</v>
      </c>
    </row>
    <row r="420" spans="2:14" x14ac:dyDescent="0.2">
      <c r="B420">
        <f t="shared" si="55"/>
        <v>369</v>
      </c>
      <c r="C420" t="str">
        <f>IF(B419&lt;Utenti!$B$25, Quellstärke/(Volumen*Verlustrate)*(1-EXP(-Verlustrate*B420)),"")</f>
        <v/>
      </c>
      <c r="D420">
        <f>IF(B420&gt;Utenti!$B$25, Quellstärke/(Volumen*Verlustrate)*(1-EXP(-Verlustrate*Utenti!$B$25))  * EXP(-Verlustrate*(B420-Utenti!$B$25)), "")</f>
        <v>1.4037295907043068E-5</v>
      </c>
      <c r="E420">
        <f t="shared" si="64"/>
        <v>1.4037295907043068E-5</v>
      </c>
      <c r="F420">
        <f t="shared" si="56"/>
        <v>853.85298675154468</v>
      </c>
      <c r="G420">
        <f t="shared" si="57"/>
        <v>1707.7059735030894</v>
      </c>
      <c r="H420">
        <f t="shared" si="58"/>
        <v>5123.1179205092685</v>
      </c>
      <c r="I420">
        <f t="shared" si="62"/>
        <v>369</v>
      </c>
      <c r="J420">
        <f>IF(B419&lt;Utenti!$B$25, C420+C$32/(INTERZONALFLOW)*(1-EXP(-INTERZONALFLOW/NFVOL*B420)),D420)</f>
        <v>1.4037295907043068E-5</v>
      </c>
      <c r="K420">
        <f t="shared" si="59"/>
        <v>1044.175808368273</v>
      </c>
      <c r="L420">
        <f t="shared" si="60"/>
        <v>2088.351616736546</v>
      </c>
      <c r="M420">
        <f t="shared" si="61"/>
        <v>6265.0548502096444</v>
      </c>
      <c r="N420">
        <f t="shared" si="63"/>
        <v>369</v>
      </c>
    </row>
    <row r="421" spans="2:14" x14ac:dyDescent="0.2">
      <c r="B421">
        <f t="shared" si="55"/>
        <v>370</v>
      </c>
      <c r="C421" t="str">
        <f>IF(B420&lt;Utenti!$B$25, Quellstärke/(Volumen*Verlustrate)*(1-EXP(-Verlustrate*B421)),"")</f>
        <v/>
      </c>
      <c r="D421">
        <f>IF(B421&gt;Utenti!$B$25, Quellstärke/(Volumen*Verlustrate)*(1-EXP(-Verlustrate*Utenti!$B$25))  * EXP(-Verlustrate*(B421-Utenti!$B$25)), "")</f>
        <v>1.3213189705609202E-5</v>
      </c>
      <c r="E421">
        <f t="shared" si="64"/>
        <v>1.3213189705609202E-5</v>
      </c>
      <c r="F421">
        <f t="shared" si="56"/>
        <v>853.85298685064356</v>
      </c>
      <c r="G421">
        <f t="shared" si="57"/>
        <v>1707.7059737012871</v>
      </c>
      <c r="H421">
        <f t="shared" si="58"/>
        <v>5123.1179211038625</v>
      </c>
      <c r="I421">
        <f t="shared" si="62"/>
        <v>370</v>
      </c>
      <c r="J421">
        <f>IF(B420&lt;Utenti!$B$25, C421+C$32/(INTERZONALFLOW)*(1-EXP(-INTERZONALFLOW/NFVOL*B421)),D421)</f>
        <v>1.3213189705609202E-5</v>
      </c>
      <c r="K421">
        <f t="shared" si="59"/>
        <v>1044.175808467372</v>
      </c>
      <c r="L421">
        <f t="shared" si="60"/>
        <v>2088.351616934744</v>
      </c>
      <c r="M421">
        <f t="shared" si="61"/>
        <v>6265.0548508042384</v>
      </c>
      <c r="N421">
        <f t="shared" si="63"/>
        <v>370</v>
      </c>
    </row>
    <row r="422" spans="2:14" x14ac:dyDescent="0.2">
      <c r="B422">
        <f t="shared" si="55"/>
        <v>371</v>
      </c>
      <c r="C422" t="str">
        <f>IF(B421&lt;Utenti!$B$25, Quellstärke/(Volumen*Verlustrate)*(1-EXP(-Verlustrate*B422)),"")</f>
        <v/>
      </c>
      <c r="D422">
        <f>IF(B422&gt;Utenti!$B$25, Quellstärke/(Volumen*Verlustrate)*(1-EXP(-Verlustrate*Utenti!$B$25))  * EXP(-Verlustrate*(B422-Utenti!$B$25)), "")</f>
        <v>1.2437465403063781E-5</v>
      </c>
      <c r="E422">
        <f t="shared" si="64"/>
        <v>1.2437465403063781E-5</v>
      </c>
      <c r="F422">
        <f t="shared" si="56"/>
        <v>853.85298694392452</v>
      </c>
      <c r="G422">
        <f t="shared" si="57"/>
        <v>1707.705973887849</v>
      </c>
      <c r="H422">
        <f t="shared" si="58"/>
        <v>5123.1179216635483</v>
      </c>
      <c r="I422">
        <f t="shared" si="62"/>
        <v>371</v>
      </c>
      <c r="J422">
        <f>IF(B421&lt;Utenti!$B$25, C422+C$32/(INTERZONALFLOW)*(1-EXP(-INTERZONALFLOW/NFVOL*B422)),D422)</f>
        <v>1.2437465403063781E-5</v>
      </c>
      <c r="K422">
        <f t="shared" si="59"/>
        <v>1044.175808560653</v>
      </c>
      <c r="L422">
        <f t="shared" si="60"/>
        <v>2088.3516171213059</v>
      </c>
      <c r="M422">
        <f t="shared" si="61"/>
        <v>6265.0548513639242</v>
      </c>
      <c r="N422">
        <f t="shared" si="63"/>
        <v>371</v>
      </c>
    </row>
    <row r="423" spans="2:14" x14ac:dyDescent="0.2">
      <c r="B423">
        <f t="shared" si="55"/>
        <v>372</v>
      </c>
      <c r="C423" t="str">
        <f>IF(B422&lt;Utenti!$B$25, Quellstärke/(Volumen*Verlustrate)*(1-EXP(-Verlustrate*B423)),"")</f>
        <v/>
      </c>
      <c r="D423">
        <f>IF(B423&gt;Utenti!$B$25, Quellstärke/(Volumen*Verlustrate)*(1-EXP(-Verlustrate*Utenti!$B$25))  * EXP(-Verlustrate*(B423-Utenti!$B$25)), "")</f>
        <v>1.1707282578917376E-5</v>
      </c>
      <c r="E423">
        <f t="shared" si="64"/>
        <v>1.1707282578917376E-5</v>
      </c>
      <c r="F423">
        <f t="shared" si="56"/>
        <v>853.85298703172919</v>
      </c>
      <c r="G423">
        <f t="shared" si="57"/>
        <v>1707.7059740634584</v>
      </c>
      <c r="H423">
        <f t="shared" si="58"/>
        <v>5123.1179221903758</v>
      </c>
      <c r="I423">
        <f t="shared" si="62"/>
        <v>372</v>
      </c>
      <c r="J423">
        <f>IF(B422&lt;Utenti!$B$25, C423+C$32/(INTERZONALFLOW)*(1-EXP(-INTERZONALFLOW/NFVOL*B423)),D423)</f>
        <v>1.1707282578917376E-5</v>
      </c>
      <c r="K423">
        <f t="shared" si="59"/>
        <v>1044.1758086484576</v>
      </c>
      <c r="L423">
        <f t="shared" si="60"/>
        <v>2088.3516172969153</v>
      </c>
      <c r="M423">
        <f t="shared" si="61"/>
        <v>6265.0548518907517</v>
      </c>
      <c r="N423">
        <f t="shared" si="63"/>
        <v>372</v>
      </c>
    </row>
    <row r="424" spans="2:14" x14ac:dyDescent="0.2">
      <c r="B424">
        <f t="shared" si="55"/>
        <v>373</v>
      </c>
      <c r="C424" t="str">
        <f>IF(B423&lt;Utenti!$B$25, Quellstärke/(Volumen*Verlustrate)*(1-EXP(-Verlustrate*B424)),"")</f>
        <v/>
      </c>
      <c r="D424">
        <f>IF(B424&gt;Utenti!$B$25, Quellstärke/(Volumen*Verlustrate)*(1-EXP(-Verlustrate*Utenti!$B$25))  * EXP(-Verlustrate*(B424-Utenti!$B$25)), "")</f>
        <v>1.1019967569024075E-5</v>
      </c>
      <c r="E424">
        <f t="shared" si="64"/>
        <v>1.1019967569024075E-5</v>
      </c>
      <c r="F424">
        <f t="shared" si="56"/>
        <v>853.85298711437895</v>
      </c>
      <c r="G424">
        <f t="shared" si="57"/>
        <v>1707.7059742287579</v>
      </c>
      <c r="H424">
        <f t="shared" si="58"/>
        <v>5123.1179226862741</v>
      </c>
      <c r="I424">
        <f t="shared" si="62"/>
        <v>373</v>
      </c>
      <c r="J424">
        <f>IF(B423&lt;Utenti!$B$25, C424+C$32/(INTERZONALFLOW)*(1-EXP(-INTERZONALFLOW/NFVOL*B424)),D424)</f>
        <v>1.1019967569024075E-5</v>
      </c>
      <c r="K424">
        <f t="shared" si="59"/>
        <v>1044.1758087311073</v>
      </c>
      <c r="L424">
        <f t="shared" si="60"/>
        <v>2088.3516174622146</v>
      </c>
      <c r="M424">
        <f t="shared" si="61"/>
        <v>6265.0548523866501</v>
      </c>
      <c r="N424">
        <f t="shared" si="63"/>
        <v>373</v>
      </c>
    </row>
    <row r="425" spans="2:14" x14ac:dyDescent="0.2">
      <c r="B425">
        <f t="shared" si="55"/>
        <v>374</v>
      </c>
      <c r="C425" t="str">
        <f>IF(B424&lt;Utenti!$B$25, Quellstärke/(Volumen*Verlustrate)*(1-EXP(-Verlustrate*B425)),"")</f>
        <v/>
      </c>
      <c r="D425">
        <f>IF(B425&gt;Utenti!$B$25, Quellstärke/(Volumen*Verlustrate)*(1-EXP(-Verlustrate*Utenti!$B$25))  * EXP(-Verlustrate*(B425-Utenti!$B$25)), "")</f>
        <v>1.0373003675595268E-5</v>
      </c>
      <c r="E425">
        <f t="shared" si="64"/>
        <v>1.0373003675595268E-5</v>
      </c>
      <c r="F425">
        <f t="shared" si="56"/>
        <v>853.85298719217644</v>
      </c>
      <c r="G425">
        <f t="shared" si="57"/>
        <v>1707.7059743843529</v>
      </c>
      <c r="H425">
        <f t="shared" si="58"/>
        <v>5123.1179231530596</v>
      </c>
      <c r="I425">
        <f t="shared" si="62"/>
        <v>374</v>
      </c>
      <c r="J425">
        <f>IF(B424&lt;Utenti!$B$25, C425+C$32/(INTERZONALFLOW)*(1-EXP(-INTERZONALFLOW/NFVOL*B425)),D425)</f>
        <v>1.0373003675595268E-5</v>
      </c>
      <c r="K425">
        <f t="shared" si="59"/>
        <v>1044.1758088089048</v>
      </c>
      <c r="L425">
        <f t="shared" si="60"/>
        <v>2088.3516176178096</v>
      </c>
      <c r="M425">
        <f t="shared" si="61"/>
        <v>6265.0548528534355</v>
      </c>
      <c r="N425">
        <f t="shared" si="63"/>
        <v>374</v>
      </c>
    </row>
    <row r="426" spans="2:14" x14ac:dyDescent="0.2">
      <c r="B426">
        <f t="shared" si="55"/>
        <v>375</v>
      </c>
      <c r="C426" t="str">
        <f>IF(B425&lt;Utenti!$B$25, Quellstärke/(Volumen*Verlustrate)*(1-EXP(-Verlustrate*B426)),"")</f>
        <v/>
      </c>
      <c r="D426">
        <f>IF(B426&gt;Utenti!$B$25, Quellstärke/(Volumen*Verlustrate)*(1-EXP(-Verlustrate*Utenti!$B$25))  * EXP(-Verlustrate*(B426-Utenti!$B$25)), "")</f>
        <v>9.7640219519667692E-6</v>
      </c>
      <c r="E426">
        <f t="shared" si="64"/>
        <v>9.7640219519667692E-6</v>
      </c>
      <c r="F426">
        <f t="shared" si="56"/>
        <v>853.85298726540657</v>
      </c>
      <c r="G426">
        <f t="shared" si="57"/>
        <v>1707.7059745308131</v>
      </c>
      <c r="H426">
        <f t="shared" si="58"/>
        <v>5123.117923592441</v>
      </c>
      <c r="I426">
        <f t="shared" si="62"/>
        <v>375</v>
      </c>
      <c r="J426">
        <f>IF(B425&lt;Utenti!$B$25, C426+C$32/(INTERZONALFLOW)*(1-EXP(-INTERZONALFLOW/NFVOL*B426)),D426)</f>
        <v>9.7640219519667692E-6</v>
      </c>
      <c r="K426">
        <f t="shared" si="59"/>
        <v>1044.175808882135</v>
      </c>
      <c r="L426">
        <f t="shared" si="60"/>
        <v>2088.35161776427</v>
      </c>
      <c r="M426">
        <f t="shared" si="61"/>
        <v>6265.0548532928169</v>
      </c>
      <c r="N426">
        <f t="shared" si="63"/>
        <v>375</v>
      </c>
    </row>
    <row r="427" spans="2:14" x14ac:dyDescent="0.2">
      <c r="B427">
        <f t="shared" si="55"/>
        <v>376</v>
      </c>
      <c r="C427" t="str">
        <f>IF(B426&lt;Utenti!$B$25, Quellstärke/(Volumen*Verlustrate)*(1-EXP(-Verlustrate*B427)),"")</f>
        <v/>
      </c>
      <c r="D427">
        <f>IF(B427&gt;Utenti!$B$25, Quellstärke/(Volumen*Verlustrate)*(1-EXP(-Verlustrate*Utenti!$B$25))  * EXP(-Verlustrate*(B427-Utenti!$B$25)), "")</f>
        <v>9.1907925283770772E-6</v>
      </c>
      <c r="E427">
        <f t="shared" si="64"/>
        <v>9.1907925283770772E-6</v>
      </c>
      <c r="F427">
        <f t="shared" si="56"/>
        <v>853.85298733433751</v>
      </c>
      <c r="G427">
        <f t="shared" si="57"/>
        <v>1707.705974668675</v>
      </c>
      <c r="H427">
        <f t="shared" si="58"/>
        <v>5123.1179240060264</v>
      </c>
      <c r="I427">
        <f t="shared" si="62"/>
        <v>376</v>
      </c>
      <c r="J427">
        <f>IF(B426&lt;Utenti!$B$25, C427+C$32/(INTERZONALFLOW)*(1-EXP(-INTERZONALFLOW/NFVOL*B427)),D427)</f>
        <v>9.1907925283770772E-6</v>
      </c>
      <c r="K427">
        <f t="shared" si="59"/>
        <v>1044.1758089510658</v>
      </c>
      <c r="L427">
        <f t="shared" si="60"/>
        <v>2088.3516179021317</v>
      </c>
      <c r="M427">
        <f t="shared" si="61"/>
        <v>6265.0548537064024</v>
      </c>
      <c r="N427">
        <f t="shared" si="63"/>
        <v>376</v>
      </c>
    </row>
    <row r="428" spans="2:14" x14ac:dyDescent="0.2">
      <c r="B428">
        <f t="shared" si="55"/>
        <v>377</v>
      </c>
      <c r="C428" t="str">
        <f>IF(B427&lt;Utenti!$B$25, Quellstärke/(Volumen*Verlustrate)*(1-EXP(-Verlustrate*B428)),"")</f>
        <v/>
      </c>
      <c r="D428">
        <f>IF(B428&gt;Utenti!$B$25, Quellstärke/(Volumen*Verlustrate)*(1-EXP(-Verlustrate*Utenti!$B$25))  * EXP(-Verlustrate*(B428-Utenti!$B$25)), "")</f>
        <v>8.6512164469947004E-6</v>
      </c>
      <c r="E428">
        <f t="shared" si="64"/>
        <v>8.6512164469947004E-6</v>
      </c>
      <c r="F428">
        <f t="shared" si="56"/>
        <v>853.85298739922166</v>
      </c>
      <c r="G428">
        <f t="shared" si="57"/>
        <v>1707.7059747984433</v>
      </c>
      <c r="H428">
        <f t="shared" si="58"/>
        <v>5123.1179243953311</v>
      </c>
      <c r="I428">
        <f t="shared" si="62"/>
        <v>377</v>
      </c>
      <c r="J428">
        <f>IF(B427&lt;Utenti!$B$25, C428+C$32/(INTERZONALFLOW)*(1-EXP(-INTERZONALFLOW/NFVOL*B428)),D428)</f>
        <v>8.6512164469947004E-6</v>
      </c>
      <c r="K428">
        <f t="shared" si="59"/>
        <v>1044.1758090159499</v>
      </c>
      <c r="L428">
        <f t="shared" si="60"/>
        <v>2088.3516180318998</v>
      </c>
      <c r="M428">
        <f t="shared" si="61"/>
        <v>6265.054854095707</v>
      </c>
      <c r="N428">
        <f t="shared" si="63"/>
        <v>377</v>
      </c>
    </row>
    <row r="429" spans="2:14" x14ac:dyDescent="0.2">
      <c r="B429">
        <f t="shared" si="55"/>
        <v>378</v>
      </c>
      <c r="C429" t="str">
        <f>IF(B428&lt;Utenti!$B$25, Quellstärke/(Volumen*Verlustrate)*(1-EXP(-Verlustrate*B429)),"")</f>
        <v/>
      </c>
      <c r="D429">
        <f>IF(B429&gt;Utenti!$B$25, Quellstärke/(Volumen*Verlustrate)*(1-EXP(-Verlustrate*Utenti!$B$25))  * EXP(-Verlustrate*(B429-Utenti!$B$25)), "")</f>
        <v>8.1433179762972311E-6</v>
      </c>
      <c r="E429">
        <f t="shared" si="64"/>
        <v>8.1433179762972311E-6</v>
      </c>
      <c r="F429">
        <f t="shared" si="56"/>
        <v>853.8529874602965</v>
      </c>
      <c r="G429">
        <f t="shared" si="57"/>
        <v>1707.705974920593</v>
      </c>
      <c r="H429">
        <f t="shared" si="58"/>
        <v>5123.1179247617802</v>
      </c>
      <c r="I429">
        <f t="shared" si="62"/>
        <v>378</v>
      </c>
      <c r="J429">
        <f>IF(B428&lt;Utenti!$B$25, C429+C$32/(INTERZONALFLOW)*(1-EXP(-INTERZONALFLOW/NFVOL*B429)),D429)</f>
        <v>8.1433179762972311E-6</v>
      </c>
      <c r="K429">
        <f t="shared" si="59"/>
        <v>1044.1758090770247</v>
      </c>
      <c r="L429">
        <f t="shared" si="60"/>
        <v>2088.3516181540494</v>
      </c>
      <c r="M429">
        <f t="shared" si="61"/>
        <v>6265.0548544621561</v>
      </c>
      <c r="N429">
        <f t="shared" si="63"/>
        <v>378</v>
      </c>
    </row>
    <row r="430" spans="2:14" x14ac:dyDescent="0.2">
      <c r="B430">
        <f t="shared" si="55"/>
        <v>379</v>
      </c>
      <c r="C430" t="str">
        <f>IF(B429&lt;Utenti!$B$25, Quellstärke/(Volumen*Verlustrate)*(1-EXP(-Verlustrate*B430)),"")</f>
        <v/>
      </c>
      <c r="D430">
        <f>IF(B430&gt;Utenti!$B$25, Quellstärke/(Volumen*Verlustrate)*(1-EXP(-Verlustrate*Utenti!$B$25))  * EXP(-Verlustrate*(B430-Utenti!$B$25)), "")</f>
        <v>7.6652373766607102E-6</v>
      </c>
      <c r="E430">
        <f t="shared" si="64"/>
        <v>7.6652373766607102E-6</v>
      </c>
      <c r="F430">
        <f t="shared" si="56"/>
        <v>853.85298751778578</v>
      </c>
      <c r="G430">
        <f t="shared" si="57"/>
        <v>1707.7059750355716</v>
      </c>
      <c r="H430">
        <f t="shared" si="58"/>
        <v>5123.117925106716</v>
      </c>
      <c r="I430">
        <f t="shared" si="62"/>
        <v>379</v>
      </c>
      <c r="J430">
        <f>IF(B429&lt;Utenti!$B$25, C430+C$32/(INTERZONALFLOW)*(1-EXP(-INTERZONALFLOW/NFVOL*B430)),D430)</f>
        <v>7.6652373766607102E-6</v>
      </c>
      <c r="K430">
        <f t="shared" si="59"/>
        <v>1044.1758091345141</v>
      </c>
      <c r="L430">
        <f t="shared" si="60"/>
        <v>2088.3516182690282</v>
      </c>
      <c r="M430">
        <f t="shared" si="61"/>
        <v>6265.0548548070919</v>
      </c>
      <c r="N430">
        <f t="shared" si="63"/>
        <v>379</v>
      </c>
    </row>
    <row r="431" spans="2:14" x14ac:dyDescent="0.2">
      <c r="B431">
        <f t="shared" si="55"/>
        <v>380</v>
      </c>
      <c r="C431" t="str">
        <f>IF(B430&lt;Utenti!$B$25, Quellstärke/(Volumen*Verlustrate)*(1-EXP(-Verlustrate*B431)),"")</f>
        <v/>
      </c>
      <c r="D431">
        <f>IF(B431&gt;Utenti!$B$25, Quellstärke/(Volumen*Verlustrate)*(1-EXP(-Verlustrate*Utenti!$B$25))  * EXP(-Verlustrate*(B431-Utenti!$B$25)), "")</f>
        <v>7.2152240906688341E-6</v>
      </c>
      <c r="E431">
        <f t="shared" si="64"/>
        <v>7.2152240906688341E-6</v>
      </c>
      <c r="F431">
        <f t="shared" si="56"/>
        <v>853.85298757189992</v>
      </c>
      <c r="G431">
        <f t="shared" si="57"/>
        <v>1707.7059751437998</v>
      </c>
      <c r="H431">
        <f t="shared" si="58"/>
        <v>5123.1179254314011</v>
      </c>
      <c r="I431">
        <f t="shared" si="62"/>
        <v>380</v>
      </c>
      <c r="J431">
        <f>IF(B430&lt;Utenti!$B$25, C431+C$32/(INTERZONALFLOW)*(1-EXP(-INTERZONALFLOW/NFVOL*B431)),D431)</f>
        <v>7.2152240906688341E-6</v>
      </c>
      <c r="K431">
        <f t="shared" si="59"/>
        <v>1044.1758091886284</v>
      </c>
      <c r="L431">
        <f t="shared" si="60"/>
        <v>2088.3516183772567</v>
      </c>
      <c r="M431">
        <f t="shared" si="61"/>
        <v>6265.054855131777</v>
      </c>
      <c r="N431">
        <f t="shared" si="63"/>
        <v>380</v>
      </c>
    </row>
    <row r="432" spans="2:14" x14ac:dyDescent="0.2">
      <c r="B432">
        <f t="shared" si="55"/>
        <v>381</v>
      </c>
      <c r="C432" t="str">
        <f>IF(B431&lt;Utenti!$B$25, Quellstärke/(Volumen*Verlustrate)*(1-EXP(-Verlustrate*B432)),"")</f>
        <v/>
      </c>
      <c r="D432">
        <f>IF(B432&gt;Utenti!$B$25, Quellstärke/(Volumen*Verlustrate)*(1-EXP(-Verlustrate*Utenti!$B$25))  * EXP(-Verlustrate*(B432-Utenti!$B$25)), "")</f>
        <v>6.7916303332079095E-6</v>
      </c>
      <c r="E432">
        <f t="shared" si="64"/>
        <v>6.7916303332079095E-6</v>
      </c>
      <c r="F432">
        <f t="shared" si="56"/>
        <v>853.85298762283719</v>
      </c>
      <c r="G432">
        <f t="shared" si="57"/>
        <v>1707.7059752456744</v>
      </c>
      <c r="H432">
        <f t="shared" si="58"/>
        <v>5123.1179257370241</v>
      </c>
      <c r="I432">
        <f t="shared" si="62"/>
        <v>381</v>
      </c>
      <c r="J432">
        <f>IF(B431&lt;Utenti!$B$25, C432+C$32/(INTERZONALFLOW)*(1-EXP(-INTERZONALFLOW/NFVOL*B432)),D432)</f>
        <v>6.7916303332079095E-6</v>
      </c>
      <c r="K432">
        <f t="shared" si="59"/>
        <v>1044.1758092395655</v>
      </c>
      <c r="L432">
        <f t="shared" si="60"/>
        <v>2088.351618479131</v>
      </c>
      <c r="M432">
        <f t="shared" si="61"/>
        <v>6265.0548554374</v>
      </c>
      <c r="N432">
        <f t="shared" si="63"/>
        <v>381</v>
      </c>
    </row>
    <row r="433" spans="2:14" x14ac:dyDescent="0.2">
      <c r="B433">
        <f t="shared" si="55"/>
        <v>382</v>
      </c>
      <c r="C433" t="str">
        <f>IF(B432&lt;Utenti!$B$25, Quellstärke/(Volumen*Verlustrate)*(1-EXP(-Verlustrate*B433)),"")</f>
        <v/>
      </c>
      <c r="D433">
        <f>IF(B433&gt;Utenti!$B$25, Quellstärke/(Volumen*Verlustrate)*(1-EXP(-Verlustrate*Utenti!$B$25))  * EXP(-Verlustrate*(B433-Utenti!$B$25)), "")</f>
        <v>6.3929050578766091E-6</v>
      </c>
      <c r="E433">
        <f t="shared" si="64"/>
        <v>6.3929050578766091E-6</v>
      </c>
      <c r="F433">
        <f t="shared" si="56"/>
        <v>853.85298767078393</v>
      </c>
      <c r="G433">
        <f t="shared" si="57"/>
        <v>1707.7059753415679</v>
      </c>
      <c r="H433">
        <f t="shared" si="58"/>
        <v>5123.1179260247045</v>
      </c>
      <c r="I433">
        <f t="shared" si="62"/>
        <v>382</v>
      </c>
      <c r="J433">
        <f>IF(B432&lt;Utenti!$B$25, C433+C$32/(INTERZONALFLOW)*(1-EXP(-INTERZONALFLOW/NFVOL*B433)),D433)</f>
        <v>6.3929050578766091E-6</v>
      </c>
      <c r="K433">
        <f t="shared" si="59"/>
        <v>1044.1758092875123</v>
      </c>
      <c r="L433">
        <f t="shared" si="60"/>
        <v>2088.3516185750245</v>
      </c>
      <c r="M433">
        <f t="shared" si="61"/>
        <v>6265.0548557250804</v>
      </c>
      <c r="N433">
        <f t="shared" si="63"/>
        <v>382</v>
      </c>
    </row>
    <row r="434" spans="2:14" x14ac:dyDescent="0.2">
      <c r="B434">
        <f t="shared" si="55"/>
        <v>383</v>
      </c>
      <c r="C434" t="str">
        <f>IF(B433&lt;Utenti!$B$25, Quellstärke/(Volumen*Verlustrate)*(1-EXP(-Verlustrate*B434)),"")</f>
        <v/>
      </c>
      <c r="D434">
        <f>IF(B434&gt;Utenti!$B$25, Quellstärke/(Volumen*Verlustrate)*(1-EXP(-Verlustrate*Utenti!$B$25))  * EXP(-Verlustrate*(B434-Utenti!$B$25)), "")</f>
        <v>6.017588277617622E-6</v>
      </c>
      <c r="E434">
        <f t="shared" si="64"/>
        <v>6.017588277617622E-6</v>
      </c>
      <c r="F434">
        <f t="shared" si="56"/>
        <v>853.85298771591579</v>
      </c>
      <c r="G434">
        <f t="shared" si="57"/>
        <v>1707.7059754318316</v>
      </c>
      <c r="H434">
        <f t="shared" si="58"/>
        <v>5123.1179262954956</v>
      </c>
      <c r="I434">
        <f t="shared" si="62"/>
        <v>383</v>
      </c>
      <c r="J434">
        <f>IF(B433&lt;Utenti!$B$25, C434+C$32/(INTERZONALFLOW)*(1-EXP(-INTERZONALFLOW/NFVOL*B434)),D434)</f>
        <v>6.017588277617622E-6</v>
      </c>
      <c r="K434">
        <f t="shared" si="59"/>
        <v>1044.1758093326441</v>
      </c>
      <c r="L434">
        <f t="shared" si="60"/>
        <v>2088.3516186652882</v>
      </c>
      <c r="M434">
        <f t="shared" si="61"/>
        <v>6265.0548559958715</v>
      </c>
      <c r="N434">
        <f t="shared" si="63"/>
        <v>383</v>
      </c>
    </row>
    <row r="435" spans="2:14" x14ac:dyDescent="0.2">
      <c r="B435">
        <f t="shared" si="55"/>
        <v>384</v>
      </c>
      <c r="C435" t="str">
        <f>IF(B434&lt;Utenti!$B$25, Quellstärke/(Volumen*Verlustrate)*(1-EXP(-Verlustrate*B435)),"")</f>
        <v/>
      </c>
      <c r="D435">
        <f>IF(B435&gt;Utenti!$B$25, Quellstärke/(Volumen*Verlustrate)*(1-EXP(-Verlustrate*Utenti!$B$25))  * EXP(-Verlustrate*(B435-Utenti!$B$25)), "")</f>
        <v>5.6643057187757711E-6</v>
      </c>
      <c r="E435">
        <f t="shared" si="64"/>
        <v>5.6643057187757711E-6</v>
      </c>
      <c r="F435">
        <f t="shared" si="56"/>
        <v>853.85298775839806</v>
      </c>
      <c r="G435">
        <f t="shared" si="57"/>
        <v>1707.7059755167961</v>
      </c>
      <c r="H435">
        <f t="shared" si="58"/>
        <v>5123.1179265503897</v>
      </c>
      <c r="I435">
        <f t="shared" si="62"/>
        <v>384</v>
      </c>
      <c r="J435">
        <f>IF(B434&lt;Utenti!$B$25, C435+C$32/(INTERZONALFLOW)*(1-EXP(-INTERZONALFLOW/NFVOL*B435)),D435)</f>
        <v>5.6643057187757711E-6</v>
      </c>
      <c r="K435">
        <f t="shared" si="59"/>
        <v>1044.1758093751264</v>
      </c>
      <c r="L435">
        <f t="shared" si="60"/>
        <v>2088.3516187502528</v>
      </c>
      <c r="M435">
        <f t="shared" si="61"/>
        <v>6265.0548562507656</v>
      </c>
      <c r="N435">
        <f t="shared" si="63"/>
        <v>384</v>
      </c>
    </row>
    <row r="436" spans="2:14" x14ac:dyDescent="0.2">
      <c r="B436">
        <f t="shared" si="55"/>
        <v>385</v>
      </c>
      <c r="C436" t="str">
        <f>IF(B435&lt;Utenti!$B$25, Quellstärke/(Volumen*Verlustrate)*(1-EXP(-Verlustrate*B436)),"")</f>
        <v/>
      </c>
      <c r="D436">
        <f>IF(B436&gt;Utenti!$B$25, Quellstärke/(Volumen*Verlustrate)*(1-EXP(-Verlustrate*Utenti!$B$25))  * EXP(-Verlustrate*(B436-Utenti!$B$25)), "")</f>
        <v>5.3317637890072093E-6</v>
      </c>
      <c r="E436">
        <f t="shared" si="64"/>
        <v>5.3317637890072093E-6</v>
      </c>
      <c r="F436">
        <f t="shared" si="56"/>
        <v>853.85298779838627</v>
      </c>
      <c r="G436">
        <f t="shared" si="57"/>
        <v>1707.7059755967725</v>
      </c>
      <c r="H436">
        <f t="shared" si="58"/>
        <v>5123.117926790319</v>
      </c>
      <c r="I436">
        <f t="shared" si="62"/>
        <v>385</v>
      </c>
      <c r="J436">
        <f>IF(B435&lt;Utenti!$B$25, C436+C$32/(INTERZONALFLOW)*(1-EXP(-INTERZONALFLOW/NFVOL*B436)),D436)</f>
        <v>5.3317637890072093E-6</v>
      </c>
      <c r="K436">
        <f t="shared" si="59"/>
        <v>1044.1758094151146</v>
      </c>
      <c r="L436">
        <f t="shared" si="60"/>
        <v>2088.3516188302292</v>
      </c>
      <c r="M436">
        <f t="shared" si="61"/>
        <v>6265.0548564906949</v>
      </c>
      <c r="N436">
        <f t="shared" si="63"/>
        <v>385</v>
      </c>
    </row>
    <row r="437" spans="2:14" x14ac:dyDescent="0.2">
      <c r="B437">
        <f t="shared" ref="B437:B500" si="65">B436+1</f>
        <v>386</v>
      </c>
      <c r="C437" t="str">
        <f>IF(B436&lt;Utenti!$B$25, Quellstärke/(Volumen*Verlustrate)*(1-EXP(-Verlustrate*B437)),"")</f>
        <v/>
      </c>
      <c r="D437">
        <f>IF(B437&gt;Utenti!$B$25, Quellstärke/(Volumen*Verlustrate)*(1-EXP(-Verlustrate*Utenti!$B$25))  * EXP(-Verlustrate*(B437-Utenti!$B$25)), "")</f>
        <v>5.0187448406143953E-6</v>
      </c>
      <c r="E437">
        <f t="shared" si="64"/>
        <v>5.0187448406143953E-6</v>
      </c>
      <c r="F437">
        <f t="shared" ref="F437:F500" si="66">$E437*$E$25+F436</f>
        <v>853.85298783602684</v>
      </c>
      <c r="G437">
        <f t="shared" ref="G437:G500" si="67">$E437*$E$26+G436</f>
        <v>1707.7059756720537</v>
      </c>
      <c r="H437">
        <f t="shared" ref="H437:H500" si="68">$E437*$E$27+H436</f>
        <v>5123.1179270161629</v>
      </c>
      <c r="I437">
        <f t="shared" si="62"/>
        <v>386</v>
      </c>
      <c r="J437">
        <f>IF(B436&lt;Utenti!$B$25, C437+C$32/(INTERZONALFLOW)*(1-EXP(-INTERZONALFLOW/NFVOL*B437)),D437)</f>
        <v>5.0187448406143953E-6</v>
      </c>
      <c r="K437">
        <f t="shared" ref="K437:K500" si="69">$J437*$E$25+K436</f>
        <v>1044.1758094527552</v>
      </c>
      <c r="L437">
        <f t="shared" ref="L437:L500" si="70">$J437*$E$26+L436</f>
        <v>2088.3516189055103</v>
      </c>
      <c r="M437">
        <f t="shared" ref="M437:M500" si="71">$J437*$E$27+M436</f>
        <v>6265.0548567165388</v>
      </c>
      <c r="N437">
        <f t="shared" si="63"/>
        <v>386</v>
      </c>
    </row>
    <row r="438" spans="2:14" x14ac:dyDescent="0.2">
      <c r="B438">
        <f t="shared" si="65"/>
        <v>387</v>
      </c>
      <c r="C438" t="str">
        <f>IF(B437&lt;Utenti!$B$25, Quellstärke/(Volumen*Verlustrate)*(1-EXP(-Verlustrate*B438)),"")</f>
        <v/>
      </c>
      <c r="D438">
        <f>IF(B438&gt;Utenti!$B$25, Quellstärke/(Volumen*Verlustrate)*(1-EXP(-Verlustrate*Utenti!$B$25))  * EXP(-Verlustrate*(B438-Utenti!$B$25)), "")</f>
        <v>4.7241027119627406E-6</v>
      </c>
      <c r="E438">
        <f t="shared" si="64"/>
        <v>4.7241027119627406E-6</v>
      </c>
      <c r="F438">
        <f t="shared" si="66"/>
        <v>853.85298787145757</v>
      </c>
      <c r="G438">
        <f t="shared" si="67"/>
        <v>1707.7059757429151</v>
      </c>
      <c r="H438">
        <f t="shared" si="68"/>
        <v>5123.1179272287472</v>
      </c>
      <c r="I438">
        <f t="shared" si="62"/>
        <v>387</v>
      </c>
      <c r="J438">
        <f>IF(B437&lt;Utenti!$B$25, C438+C$32/(INTERZONALFLOW)*(1-EXP(-INTERZONALFLOW/NFVOL*B438)),D438)</f>
        <v>4.7241027119627406E-6</v>
      </c>
      <c r="K438">
        <f t="shared" si="69"/>
        <v>1044.1758094881859</v>
      </c>
      <c r="L438">
        <f t="shared" si="70"/>
        <v>2088.3516189763718</v>
      </c>
      <c r="M438">
        <f t="shared" si="71"/>
        <v>6265.0548569291232</v>
      </c>
      <c r="N438">
        <f t="shared" si="63"/>
        <v>387</v>
      </c>
    </row>
    <row r="439" spans="2:14" x14ac:dyDescent="0.2">
      <c r="B439">
        <f t="shared" si="65"/>
        <v>388</v>
      </c>
      <c r="C439" t="str">
        <f>IF(B438&lt;Utenti!$B$25, Quellstärke/(Volumen*Verlustrate)*(1-EXP(-Verlustrate*B439)),"")</f>
        <v/>
      </c>
      <c r="D439">
        <f>IF(B439&gt;Utenti!$B$25, Quellstärke/(Volumen*Verlustrate)*(1-EXP(-Verlustrate*Utenti!$B$25))  * EXP(-Verlustrate*(B439-Utenti!$B$25)), "")</f>
        <v>4.4467585306531696E-6</v>
      </c>
      <c r="E439">
        <f t="shared" si="64"/>
        <v>4.4467585306531696E-6</v>
      </c>
      <c r="F439">
        <f t="shared" si="66"/>
        <v>853.85298790480829</v>
      </c>
      <c r="G439">
        <f t="shared" si="67"/>
        <v>1707.7059758096166</v>
      </c>
      <c r="H439">
        <f t="shared" si="68"/>
        <v>5123.1179274288515</v>
      </c>
      <c r="I439">
        <f t="shared" si="62"/>
        <v>388</v>
      </c>
      <c r="J439">
        <f>IF(B438&lt;Utenti!$B$25, C439+C$32/(INTERZONALFLOW)*(1-EXP(-INTERZONALFLOW/NFVOL*B439)),D439)</f>
        <v>4.4467585306531696E-6</v>
      </c>
      <c r="K439">
        <f t="shared" si="69"/>
        <v>1044.1758095215366</v>
      </c>
      <c r="L439">
        <f t="shared" si="70"/>
        <v>2088.3516190430732</v>
      </c>
      <c r="M439">
        <f t="shared" si="71"/>
        <v>6265.0548571292275</v>
      </c>
      <c r="N439">
        <f t="shared" si="63"/>
        <v>388</v>
      </c>
    </row>
    <row r="440" spans="2:14" x14ac:dyDescent="0.2">
      <c r="B440">
        <f t="shared" si="65"/>
        <v>389</v>
      </c>
      <c r="C440" t="str">
        <f>IF(B439&lt;Utenti!$B$25, Quellstärke/(Volumen*Verlustrate)*(1-EXP(-Verlustrate*B440)),"")</f>
        <v/>
      </c>
      <c r="D440">
        <f>IF(B440&gt;Utenti!$B$25, Quellstärke/(Volumen*Verlustrate)*(1-EXP(-Verlustrate*Utenti!$B$25))  * EXP(-Verlustrate*(B440-Utenti!$B$25)), "")</f>
        <v>4.1856967630835664E-6</v>
      </c>
      <c r="E440">
        <f t="shared" si="64"/>
        <v>4.1856967630835664E-6</v>
      </c>
      <c r="F440">
        <f t="shared" si="66"/>
        <v>853.85298793620098</v>
      </c>
      <c r="G440">
        <f t="shared" si="67"/>
        <v>1707.705975872402</v>
      </c>
      <c r="H440">
        <f t="shared" si="68"/>
        <v>5123.1179276172079</v>
      </c>
      <c r="I440">
        <f t="shared" ref="I440:I503" si="72">B440</f>
        <v>389</v>
      </c>
      <c r="J440">
        <f>IF(B439&lt;Utenti!$B$25, C440+C$32/(INTERZONALFLOW)*(1-EXP(-INTERZONALFLOW/NFVOL*B440)),D440)</f>
        <v>4.1856967630835664E-6</v>
      </c>
      <c r="K440">
        <f t="shared" si="69"/>
        <v>1044.1758095529294</v>
      </c>
      <c r="L440">
        <f t="shared" si="70"/>
        <v>2088.3516191058588</v>
      </c>
      <c r="M440">
        <f t="shared" si="71"/>
        <v>6265.0548573175838</v>
      </c>
      <c r="N440">
        <f t="shared" si="63"/>
        <v>389</v>
      </c>
    </row>
    <row r="441" spans="2:14" x14ac:dyDescent="0.2">
      <c r="B441">
        <f t="shared" si="65"/>
        <v>390</v>
      </c>
      <c r="C441" t="str">
        <f>IF(B440&lt;Utenti!$B$25, Quellstärke/(Volumen*Verlustrate)*(1-EXP(-Verlustrate*B441)),"")</f>
        <v/>
      </c>
      <c r="D441">
        <f>IF(B441&gt;Utenti!$B$25, Quellstärke/(Volumen*Verlustrate)*(1-EXP(-Verlustrate*Utenti!$B$25))  * EXP(-Verlustrate*(B441-Utenti!$B$25)), "")</f>
        <v>3.9399614959337083E-6</v>
      </c>
      <c r="E441">
        <f t="shared" si="64"/>
        <v>3.9399614959337083E-6</v>
      </c>
      <c r="F441">
        <f t="shared" si="66"/>
        <v>853.85298796575069</v>
      </c>
      <c r="G441">
        <f t="shared" si="67"/>
        <v>1707.7059759315014</v>
      </c>
      <c r="H441">
        <f t="shared" si="68"/>
        <v>5123.1179277945066</v>
      </c>
      <c r="I441">
        <f t="shared" si="72"/>
        <v>390</v>
      </c>
      <c r="J441">
        <f>IF(B440&lt;Utenti!$B$25, C441+C$32/(INTERZONALFLOW)*(1-EXP(-INTERZONALFLOW/NFVOL*B441)),D441)</f>
        <v>3.9399614959337083E-6</v>
      </c>
      <c r="K441">
        <f t="shared" si="69"/>
        <v>1044.1758095824791</v>
      </c>
      <c r="L441">
        <f t="shared" si="70"/>
        <v>2088.3516191649583</v>
      </c>
      <c r="M441">
        <f t="shared" si="71"/>
        <v>6265.0548574948825</v>
      </c>
      <c r="N441">
        <f t="shared" si="63"/>
        <v>390</v>
      </c>
    </row>
    <row r="442" spans="2:14" x14ac:dyDescent="0.2">
      <c r="B442">
        <f t="shared" si="65"/>
        <v>391</v>
      </c>
      <c r="C442" t="str">
        <f>IF(B441&lt;Utenti!$B$25, Quellstärke/(Volumen*Verlustrate)*(1-EXP(-Verlustrate*B442)),"")</f>
        <v/>
      </c>
      <c r="D442">
        <f>IF(B442&gt;Utenti!$B$25, Quellstärke/(Volumen*Verlustrate)*(1-EXP(-Verlustrate*Utenti!$B$25))  * EXP(-Verlustrate*(B442-Utenti!$B$25)), "")</f>
        <v>3.7086529359581135E-6</v>
      </c>
      <c r="E442">
        <f t="shared" si="64"/>
        <v>3.7086529359581135E-6</v>
      </c>
      <c r="F442">
        <f t="shared" si="66"/>
        <v>853.85298799356553</v>
      </c>
      <c r="G442">
        <f t="shared" si="67"/>
        <v>1707.7059759871311</v>
      </c>
      <c r="H442">
        <f t="shared" si="68"/>
        <v>5123.1179279613962</v>
      </c>
      <c r="I442">
        <f t="shared" si="72"/>
        <v>391</v>
      </c>
      <c r="J442">
        <f>IF(B441&lt;Utenti!$B$25, C442+C$32/(INTERZONALFLOW)*(1-EXP(-INTERZONALFLOW/NFVOL*B442)),D442)</f>
        <v>3.7086529359581135E-6</v>
      </c>
      <c r="K442">
        <f t="shared" si="69"/>
        <v>1044.175809610294</v>
      </c>
      <c r="L442">
        <f t="shared" si="70"/>
        <v>2088.351619220588</v>
      </c>
      <c r="M442">
        <f t="shared" si="71"/>
        <v>6265.0548576617721</v>
      </c>
      <c r="N442">
        <f t="shared" ref="N442:N505" si="73">B442</f>
        <v>391</v>
      </c>
    </row>
    <row r="443" spans="2:14" x14ac:dyDescent="0.2">
      <c r="B443">
        <f t="shared" si="65"/>
        <v>392</v>
      </c>
      <c r="C443" t="str">
        <f>IF(B442&lt;Utenti!$B$25, Quellstärke/(Volumen*Verlustrate)*(1-EXP(-Verlustrate*B443)),"")</f>
        <v/>
      </c>
      <c r="D443">
        <f>IF(B443&gt;Utenti!$B$25, Quellstärke/(Volumen*Verlustrate)*(1-EXP(-Verlustrate*Utenti!$B$25))  * EXP(-Verlustrate*(B443-Utenti!$B$25)), "")</f>
        <v>3.4909241152701114E-6</v>
      </c>
      <c r="E443">
        <f t="shared" si="64"/>
        <v>3.4909241152701114E-6</v>
      </c>
      <c r="F443">
        <f t="shared" si="66"/>
        <v>853.8529880197475</v>
      </c>
      <c r="G443">
        <f t="shared" si="67"/>
        <v>1707.705976039495</v>
      </c>
      <c r="H443">
        <f t="shared" si="68"/>
        <v>5123.1179281184877</v>
      </c>
      <c r="I443">
        <f t="shared" si="72"/>
        <v>392</v>
      </c>
      <c r="J443">
        <f>IF(B442&lt;Utenti!$B$25, C443+C$32/(INTERZONALFLOW)*(1-EXP(-INTERZONALFLOW/NFVOL*B443)),D443)</f>
        <v>3.4909241152701114E-6</v>
      </c>
      <c r="K443">
        <f t="shared" si="69"/>
        <v>1044.1758096364758</v>
      </c>
      <c r="L443">
        <f t="shared" si="70"/>
        <v>2088.3516192729517</v>
      </c>
      <c r="M443">
        <f t="shared" si="71"/>
        <v>6265.0548578188636</v>
      </c>
      <c r="N443">
        <f t="shared" si="73"/>
        <v>392</v>
      </c>
    </row>
    <row r="444" spans="2:14" x14ac:dyDescent="0.2">
      <c r="B444">
        <f t="shared" si="65"/>
        <v>393</v>
      </c>
      <c r="C444" t="str">
        <f>IF(B443&lt;Utenti!$B$25, Quellstärke/(Volumen*Verlustrate)*(1-EXP(-Verlustrate*B444)),"")</f>
        <v/>
      </c>
      <c r="D444">
        <f>IF(B444&gt;Utenti!$B$25, Quellstärke/(Volumen*Verlustrate)*(1-EXP(-Verlustrate*Utenti!$B$25))  * EXP(-Verlustrate*(B444-Utenti!$B$25)), "")</f>
        <v>3.2859777900533233E-6</v>
      </c>
      <c r="E444">
        <f t="shared" si="64"/>
        <v>3.2859777900533233E-6</v>
      </c>
      <c r="F444">
        <f t="shared" si="66"/>
        <v>853.8529880443923</v>
      </c>
      <c r="G444">
        <f t="shared" si="67"/>
        <v>1707.7059760887846</v>
      </c>
      <c r="H444">
        <f t="shared" si="68"/>
        <v>5123.117928266357</v>
      </c>
      <c r="I444">
        <f t="shared" si="72"/>
        <v>393</v>
      </c>
      <c r="J444">
        <f>IF(B443&lt;Utenti!$B$25, C444+C$32/(INTERZONALFLOW)*(1-EXP(-INTERZONALFLOW/NFVOL*B444)),D444)</f>
        <v>3.2859777900533233E-6</v>
      </c>
      <c r="K444">
        <f t="shared" si="69"/>
        <v>1044.1758096611206</v>
      </c>
      <c r="L444">
        <f t="shared" si="70"/>
        <v>2088.3516193222413</v>
      </c>
      <c r="M444">
        <f t="shared" si="71"/>
        <v>6265.0548579667329</v>
      </c>
      <c r="N444">
        <f t="shared" si="73"/>
        <v>393</v>
      </c>
    </row>
    <row r="445" spans="2:14" x14ac:dyDescent="0.2">
      <c r="B445">
        <f t="shared" si="65"/>
        <v>394</v>
      </c>
      <c r="C445" t="str">
        <f>IF(B444&lt;Utenti!$B$25, Quellstärke/(Volumen*Verlustrate)*(1-EXP(-Verlustrate*B445)),"")</f>
        <v/>
      </c>
      <c r="D445">
        <f>IF(B445&gt;Utenti!$B$25, Quellstärke/(Volumen*Verlustrate)*(1-EXP(-Verlustrate*Utenti!$B$25))  * EXP(-Verlustrate*(B445-Utenti!$B$25)), "")</f>
        <v>3.0930635213444771E-6</v>
      </c>
      <c r="E445">
        <f t="shared" si="64"/>
        <v>3.0930635213444771E-6</v>
      </c>
      <c r="F445">
        <f t="shared" si="66"/>
        <v>853.85298806759033</v>
      </c>
      <c r="G445">
        <f t="shared" si="67"/>
        <v>1707.7059761351807</v>
      </c>
      <c r="H445">
        <f t="shared" si="68"/>
        <v>5123.1179284055452</v>
      </c>
      <c r="I445">
        <f t="shared" si="72"/>
        <v>394</v>
      </c>
      <c r="J445">
        <f>IF(B444&lt;Utenti!$B$25, C445+C$32/(INTERZONALFLOW)*(1-EXP(-INTERZONALFLOW/NFVOL*B445)),D445)</f>
        <v>3.0930635213444771E-6</v>
      </c>
      <c r="K445">
        <f t="shared" si="69"/>
        <v>1044.1758096843187</v>
      </c>
      <c r="L445">
        <f t="shared" si="70"/>
        <v>2088.3516193686373</v>
      </c>
      <c r="M445">
        <f t="shared" si="71"/>
        <v>6265.0548581059211</v>
      </c>
      <c r="N445">
        <f t="shared" si="73"/>
        <v>394</v>
      </c>
    </row>
    <row r="446" spans="2:14" x14ac:dyDescent="0.2">
      <c r="B446">
        <f t="shared" si="65"/>
        <v>395</v>
      </c>
      <c r="C446" t="str">
        <f>IF(B445&lt;Utenti!$B$25, Quellstärke/(Volumen*Verlustrate)*(1-EXP(-Verlustrate*B446)),"")</f>
        <v/>
      </c>
      <c r="D446">
        <f>IF(B446&gt;Utenti!$B$25, Quellstärke/(Volumen*Verlustrate)*(1-EXP(-Verlustrate*Utenti!$B$25))  * EXP(-Verlustrate*(B446-Utenti!$B$25)), "")</f>
        <v>2.911474927198654E-6</v>
      </c>
      <c r="E446">
        <f t="shared" si="64"/>
        <v>2.911474927198654E-6</v>
      </c>
      <c r="F446">
        <f t="shared" si="66"/>
        <v>853.85298808942639</v>
      </c>
      <c r="G446">
        <f t="shared" si="67"/>
        <v>1707.7059761788528</v>
      </c>
      <c r="H446">
        <f t="shared" si="68"/>
        <v>5123.1179285365615</v>
      </c>
      <c r="I446">
        <f t="shared" si="72"/>
        <v>395</v>
      </c>
      <c r="J446">
        <f>IF(B445&lt;Utenti!$B$25, C446+C$32/(INTERZONALFLOW)*(1-EXP(-INTERZONALFLOW/NFVOL*B446)),D446)</f>
        <v>2.911474927198654E-6</v>
      </c>
      <c r="K446">
        <f t="shared" si="69"/>
        <v>1044.1758097061547</v>
      </c>
      <c r="L446">
        <f t="shared" si="70"/>
        <v>2088.3516194123094</v>
      </c>
      <c r="M446">
        <f t="shared" si="71"/>
        <v>6265.0548582369374</v>
      </c>
      <c r="N446">
        <f t="shared" si="73"/>
        <v>395</v>
      </c>
    </row>
    <row r="447" spans="2:14" x14ac:dyDescent="0.2">
      <c r="B447">
        <f t="shared" si="65"/>
        <v>396</v>
      </c>
      <c r="C447" t="str">
        <f>IF(B446&lt;Utenti!$B$25, Quellstärke/(Volumen*Verlustrate)*(1-EXP(-Verlustrate*B447)),"")</f>
        <v/>
      </c>
      <c r="D447">
        <f>IF(B447&gt;Utenti!$B$25, Quellstärke/(Volumen*Verlustrate)*(1-EXP(-Verlustrate*Utenti!$B$25))  * EXP(-Verlustrate*(B447-Utenti!$B$25)), "")</f>
        <v>2.7405470961753274E-6</v>
      </c>
      <c r="E447">
        <f t="shared" si="64"/>
        <v>2.7405470961753274E-6</v>
      </c>
      <c r="F447">
        <f t="shared" si="66"/>
        <v>853.85298810998052</v>
      </c>
      <c r="G447">
        <f t="shared" si="67"/>
        <v>1707.705976219961</v>
      </c>
      <c r="H447">
        <f t="shared" si="68"/>
        <v>5123.1179286598863</v>
      </c>
      <c r="I447">
        <f t="shared" si="72"/>
        <v>396</v>
      </c>
      <c r="J447">
        <f>IF(B446&lt;Utenti!$B$25, C447+C$32/(INTERZONALFLOW)*(1-EXP(-INTERZONALFLOW/NFVOL*B447)),D447)</f>
        <v>2.7405470961753274E-6</v>
      </c>
      <c r="K447">
        <f t="shared" si="69"/>
        <v>1044.1758097267088</v>
      </c>
      <c r="L447">
        <f t="shared" si="70"/>
        <v>2088.3516194534177</v>
      </c>
      <c r="M447">
        <f t="shared" si="71"/>
        <v>6265.0548583602622</v>
      </c>
      <c r="N447">
        <f t="shared" si="73"/>
        <v>396</v>
      </c>
    </row>
    <row r="448" spans="2:14" x14ac:dyDescent="0.2">
      <c r="B448">
        <f t="shared" si="65"/>
        <v>397</v>
      </c>
      <c r="C448" t="str">
        <f>IF(B447&lt;Utenti!$B$25, Quellstärke/(Volumen*Verlustrate)*(1-EXP(-Verlustrate*B448)),"")</f>
        <v/>
      </c>
      <c r="D448">
        <f>IF(B448&gt;Utenti!$B$25, Quellstärke/(Volumen*Verlustrate)*(1-EXP(-Verlustrate*Utenti!$B$25))  * EXP(-Verlustrate*(B448-Utenti!$B$25)), "")</f>
        <v>2.5796541526742583E-6</v>
      </c>
      <c r="E448">
        <f t="shared" si="64"/>
        <v>2.5796541526742583E-6</v>
      </c>
      <c r="F448">
        <f t="shared" si="66"/>
        <v>853.85298812932797</v>
      </c>
      <c r="G448">
        <f t="shared" si="67"/>
        <v>1707.7059762586559</v>
      </c>
      <c r="H448">
        <f t="shared" si="68"/>
        <v>5123.1179287759705</v>
      </c>
      <c r="I448">
        <f t="shared" si="72"/>
        <v>397</v>
      </c>
      <c r="J448">
        <f>IF(B447&lt;Utenti!$B$25, C448+C$32/(INTERZONALFLOW)*(1-EXP(-INTERZONALFLOW/NFVOL*B448)),D448)</f>
        <v>2.5796541526742583E-6</v>
      </c>
      <c r="K448">
        <f t="shared" si="69"/>
        <v>1044.1758097460563</v>
      </c>
      <c r="L448">
        <f t="shared" si="70"/>
        <v>2088.3516194921126</v>
      </c>
      <c r="M448">
        <f t="shared" si="71"/>
        <v>6265.0548584763465</v>
      </c>
      <c r="N448">
        <f t="shared" si="73"/>
        <v>397</v>
      </c>
    </row>
    <row r="449" spans="2:14" x14ac:dyDescent="0.2">
      <c r="B449">
        <f t="shared" si="65"/>
        <v>398</v>
      </c>
      <c r="C449" t="str">
        <f>IF(B448&lt;Utenti!$B$25, Quellstärke/(Volumen*Verlustrate)*(1-EXP(-Verlustrate*B449)),"")</f>
        <v/>
      </c>
      <c r="D449">
        <f>IF(B449&gt;Utenti!$B$25, Quellstärke/(Volumen*Verlustrate)*(1-EXP(-Verlustrate*Utenti!$B$25))  * EXP(-Verlustrate*(B449-Utenti!$B$25)), "")</f>
        <v>2.4282069652065618E-6</v>
      </c>
      <c r="E449">
        <f t="shared" si="64"/>
        <v>2.4282069652065618E-6</v>
      </c>
      <c r="F449">
        <f t="shared" si="66"/>
        <v>853.85298814753958</v>
      </c>
      <c r="G449">
        <f t="shared" si="67"/>
        <v>1707.7059762950792</v>
      </c>
      <c r="H449">
        <f t="shared" si="68"/>
        <v>5123.11792888524</v>
      </c>
      <c r="I449">
        <f t="shared" si="72"/>
        <v>398</v>
      </c>
      <c r="J449">
        <f>IF(B448&lt;Utenti!$B$25, C449+C$32/(INTERZONALFLOW)*(1-EXP(-INTERZONALFLOW/NFVOL*B449)),D449)</f>
        <v>2.4282069652065618E-6</v>
      </c>
      <c r="K449">
        <f t="shared" si="69"/>
        <v>1044.1758097642678</v>
      </c>
      <c r="L449">
        <f t="shared" si="70"/>
        <v>2088.3516195285356</v>
      </c>
      <c r="M449">
        <f t="shared" si="71"/>
        <v>6265.0548585856159</v>
      </c>
      <c r="N449">
        <f t="shared" si="73"/>
        <v>398</v>
      </c>
    </row>
    <row r="450" spans="2:14" x14ac:dyDescent="0.2">
      <c r="B450">
        <f t="shared" si="65"/>
        <v>399</v>
      </c>
      <c r="C450" t="str">
        <f>IF(B449&lt;Utenti!$B$25, Quellstärke/(Volumen*Verlustrate)*(1-EXP(-Verlustrate*B450)),"")</f>
        <v/>
      </c>
      <c r="D450">
        <f>IF(B450&gt;Utenti!$B$25, Quellstärke/(Volumen*Verlustrate)*(1-EXP(-Verlustrate*Utenti!$B$25))  * EXP(-Verlustrate*(B450-Utenti!$B$25)), "")</f>
        <v>2.2856509892092468E-6</v>
      </c>
      <c r="E450">
        <f t="shared" si="64"/>
        <v>2.2856509892092468E-6</v>
      </c>
      <c r="F450">
        <f t="shared" si="66"/>
        <v>853.85298816468196</v>
      </c>
      <c r="G450">
        <f t="shared" si="67"/>
        <v>1707.7059763293639</v>
      </c>
      <c r="H450">
        <f t="shared" si="68"/>
        <v>5123.1179289880938</v>
      </c>
      <c r="I450">
        <f t="shared" si="72"/>
        <v>399</v>
      </c>
      <c r="J450">
        <f>IF(B449&lt;Utenti!$B$25, C450+C$32/(INTERZONALFLOW)*(1-EXP(-INTERZONALFLOW/NFVOL*B450)),D450)</f>
        <v>2.2856509892092468E-6</v>
      </c>
      <c r="K450">
        <f t="shared" si="69"/>
        <v>1044.1758097814102</v>
      </c>
      <c r="L450">
        <f t="shared" si="70"/>
        <v>2088.3516195628204</v>
      </c>
      <c r="M450">
        <f t="shared" si="71"/>
        <v>6265.0548586884697</v>
      </c>
      <c r="N450">
        <f t="shared" si="73"/>
        <v>399</v>
      </c>
    </row>
    <row r="451" spans="2:14" x14ac:dyDescent="0.2">
      <c r="B451">
        <f t="shared" si="65"/>
        <v>400</v>
      </c>
      <c r="C451" t="str">
        <f>IF(B450&lt;Utenti!$B$25, Quellstärke/(Volumen*Verlustrate)*(1-EXP(-Verlustrate*B451)),"")</f>
        <v/>
      </c>
      <c r="D451">
        <f>IF(B451&gt;Utenti!$B$25, Quellstärke/(Volumen*Verlustrate)*(1-EXP(-Verlustrate*Utenti!$B$25))  * EXP(-Verlustrate*(B451-Utenti!$B$25)), "")</f>
        <v>2.1514642365045673E-6</v>
      </c>
      <c r="E451">
        <f t="shared" si="64"/>
        <v>2.1514642365045673E-6</v>
      </c>
      <c r="F451">
        <f t="shared" si="66"/>
        <v>853.85298818081799</v>
      </c>
      <c r="G451">
        <f t="shared" si="67"/>
        <v>1707.705976361636</v>
      </c>
      <c r="H451">
        <f t="shared" si="68"/>
        <v>5123.1179290849095</v>
      </c>
      <c r="I451">
        <f t="shared" si="72"/>
        <v>400</v>
      </c>
      <c r="J451">
        <f>IF(B450&lt;Utenti!$B$25, C451+C$32/(INTERZONALFLOW)*(1-EXP(-INTERZONALFLOW/NFVOL*B451)),D451)</f>
        <v>2.1514642365045673E-6</v>
      </c>
      <c r="K451">
        <f t="shared" si="69"/>
        <v>1044.1758097975462</v>
      </c>
      <c r="L451">
        <f t="shared" si="70"/>
        <v>2088.3516195950924</v>
      </c>
      <c r="M451">
        <f t="shared" si="71"/>
        <v>6265.0548587852854</v>
      </c>
      <c r="N451">
        <f t="shared" si="73"/>
        <v>400</v>
      </c>
    </row>
    <row r="452" spans="2:14" x14ac:dyDescent="0.2">
      <c r="B452">
        <f t="shared" si="65"/>
        <v>401</v>
      </c>
      <c r="C452" t="str">
        <f>IF(B451&lt;Utenti!$B$25, Quellstärke/(Volumen*Verlustrate)*(1-EXP(-Verlustrate*B452)),"")</f>
        <v/>
      </c>
      <c r="D452">
        <f>IF(B452&gt;Utenti!$B$25, Quellstärke/(Volumen*Verlustrate)*(1-EXP(-Verlustrate*Utenti!$B$25))  * EXP(-Verlustrate*(B452-Utenti!$B$25)), "")</f>
        <v>2.0251553639690176E-6</v>
      </c>
      <c r="E452">
        <f t="shared" si="64"/>
        <v>2.0251553639690176E-6</v>
      </c>
      <c r="F452">
        <f t="shared" si="66"/>
        <v>853.85298819600666</v>
      </c>
      <c r="G452">
        <f t="shared" si="67"/>
        <v>1707.7059763920133</v>
      </c>
      <c r="H452">
        <f t="shared" si="68"/>
        <v>5123.1179291760418</v>
      </c>
      <c r="I452">
        <f t="shared" si="72"/>
        <v>401</v>
      </c>
      <c r="J452">
        <f>IF(B451&lt;Utenti!$B$25, C452+C$32/(INTERZONALFLOW)*(1-EXP(-INTERZONALFLOW/NFVOL*B452)),D452)</f>
        <v>2.0251553639690176E-6</v>
      </c>
      <c r="K452">
        <f t="shared" si="69"/>
        <v>1044.1758098127348</v>
      </c>
      <c r="L452">
        <f t="shared" si="70"/>
        <v>2088.3516196254695</v>
      </c>
      <c r="M452">
        <f t="shared" si="71"/>
        <v>6265.0548588764177</v>
      </c>
      <c r="N452">
        <f t="shared" si="73"/>
        <v>401</v>
      </c>
    </row>
    <row r="453" spans="2:14" x14ac:dyDescent="0.2">
      <c r="B453">
        <f t="shared" si="65"/>
        <v>402</v>
      </c>
      <c r="C453" t="str">
        <f>IF(B452&lt;Utenti!$B$25, Quellstärke/(Volumen*Verlustrate)*(1-EXP(-Verlustrate*B453)),"")</f>
        <v/>
      </c>
      <c r="D453">
        <f>IF(B453&gt;Utenti!$B$25, Quellstärke/(Volumen*Verlustrate)*(1-EXP(-Verlustrate*Utenti!$B$25))  * EXP(-Verlustrate*(B453-Utenti!$B$25)), "")</f>
        <v>1.9062618744133437E-6</v>
      </c>
      <c r="E453">
        <f t="shared" si="64"/>
        <v>1.9062618744133437E-6</v>
      </c>
      <c r="F453">
        <f t="shared" si="66"/>
        <v>853.85298821030358</v>
      </c>
      <c r="G453">
        <f t="shared" si="67"/>
        <v>1707.7059764206072</v>
      </c>
      <c r="H453">
        <f t="shared" si="68"/>
        <v>5123.1179292618235</v>
      </c>
      <c r="I453">
        <f t="shared" si="72"/>
        <v>402</v>
      </c>
      <c r="J453">
        <f>IF(B452&lt;Utenti!$B$25, C453+C$32/(INTERZONALFLOW)*(1-EXP(-INTERZONALFLOW/NFVOL*B453)),D453)</f>
        <v>1.9062618744133437E-6</v>
      </c>
      <c r="K453">
        <f t="shared" si="69"/>
        <v>1044.1758098270318</v>
      </c>
      <c r="L453">
        <f t="shared" si="70"/>
        <v>2088.3516196540636</v>
      </c>
      <c r="M453">
        <f t="shared" si="71"/>
        <v>6265.0548589621994</v>
      </c>
      <c r="N453">
        <f t="shared" si="73"/>
        <v>402</v>
      </c>
    </row>
    <row r="454" spans="2:14" x14ac:dyDescent="0.2">
      <c r="B454">
        <f t="shared" si="65"/>
        <v>403</v>
      </c>
      <c r="C454" t="str">
        <f>IF(B453&lt;Utenti!$B$25, Quellstärke/(Volumen*Verlustrate)*(1-EXP(-Verlustrate*B454)),"")</f>
        <v/>
      </c>
      <c r="D454">
        <f>IF(B454&gt;Utenti!$B$25, Quellstärke/(Volumen*Verlustrate)*(1-EXP(-Verlustrate*Utenti!$B$25))  * EXP(-Verlustrate*(B454-Utenti!$B$25)), "")</f>
        <v>1.7943484230859572E-6</v>
      </c>
      <c r="E454">
        <f t="shared" ref="E454:E517" si="74">IF(ISNUMBER(C454),C454)+IF((ISNUMBER(D454)),D454)</f>
        <v>1.7943484230859572E-6</v>
      </c>
      <c r="F454">
        <f t="shared" si="66"/>
        <v>853.85298822376114</v>
      </c>
      <c r="G454">
        <f t="shared" si="67"/>
        <v>1707.7059764475223</v>
      </c>
      <c r="H454">
        <f t="shared" si="68"/>
        <v>5123.1179293425694</v>
      </c>
      <c r="I454">
        <f t="shared" si="72"/>
        <v>403</v>
      </c>
      <c r="J454">
        <f>IF(B453&lt;Utenti!$B$25, C454+C$32/(INTERZONALFLOW)*(1-EXP(-INTERZONALFLOW/NFVOL*B454)),D454)</f>
        <v>1.7943484230859572E-6</v>
      </c>
      <c r="K454">
        <f t="shared" si="69"/>
        <v>1044.1758098404894</v>
      </c>
      <c r="L454">
        <f t="shared" si="70"/>
        <v>2088.3516196809787</v>
      </c>
      <c r="M454">
        <f t="shared" si="71"/>
        <v>6265.0548590429453</v>
      </c>
      <c r="N454">
        <f t="shared" si="73"/>
        <v>403</v>
      </c>
    </row>
    <row r="455" spans="2:14" x14ac:dyDescent="0.2">
      <c r="B455">
        <f t="shared" si="65"/>
        <v>404</v>
      </c>
      <c r="C455" t="str">
        <f>IF(B454&lt;Utenti!$B$25, Quellstärke/(Volumen*Verlustrate)*(1-EXP(-Verlustrate*B455)),"")</f>
        <v/>
      </c>
      <c r="D455">
        <f>IF(B455&gt;Utenti!$B$25, Quellstärke/(Volumen*Verlustrate)*(1-EXP(-Verlustrate*Utenti!$B$25))  * EXP(-Verlustrate*(B455-Utenti!$B$25)), "")</f>
        <v>1.6890052235986344E-6</v>
      </c>
      <c r="E455">
        <f t="shared" si="74"/>
        <v>1.6890052235986344E-6</v>
      </c>
      <c r="F455">
        <f t="shared" si="66"/>
        <v>853.8529882364287</v>
      </c>
      <c r="G455">
        <f t="shared" si="67"/>
        <v>1707.7059764728574</v>
      </c>
      <c r="H455">
        <f t="shared" si="68"/>
        <v>5123.1179294185749</v>
      </c>
      <c r="I455">
        <f t="shared" si="72"/>
        <v>404</v>
      </c>
      <c r="J455">
        <f>IF(B454&lt;Utenti!$B$25, C455+C$32/(INTERZONALFLOW)*(1-EXP(-INTERZONALFLOW/NFVOL*B455)),D455)</f>
        <v>1.6890052235986344E-6</v>
      </c>
      <c r="K455">
        <f t="shared" si="69"/>
        <v>1044.1758098531568</v>
      </c>
      <c r="L455">
        <f t="shared" si="70"/>
        <v>2088.3516197063136</v>
      </c>
      <c r="M455">
        <f t="shared" si="71"/>
        <v>6265.0548591189508</v>
      </c>
      <c r="N455">
        <f t="shared" si="73"/>
        <v>404</v>
      </c>
    </row>
    <row r="456" spans="2:14" x14ac:dyDescent="0.2">
      <c r="B456">
        <f t="shared" si="65"/>
        <v>405</v>
      </c>
      <c r="C456" t="str">
        <f>IF(B455&lt;Utenti!$B$25, Quellstärke/(Volumen*Verlustrate)*(1-EXP(-Verlustrate*B456)),"")</f>
        <v/>
      </c>
      <c r="D456">
        <f>IF(B456&gt;Utenti!$B$25, Quellstärke/(Volumen*Verlustrate)*(1-EXP(-Verlustrate*Utenti!$B$25))  * EXP(-Verlustrate*(B456-Utenti!$B$25)), "")</f>
        <v>1.5898465474376903E-6</v>
      </c>
      <c r="E456">
        <f t="shared" si="74"/>
        <v>1.5898465474376903E-6</v>
      </c>
      <c r="F456">
        <f t="shared" si="66"/>
        <v>853.85298824835252</v>
      </c>
      <c r="G456">
        <f t="shared" si="67"/>
        <v>1707.705976496705</v>
      </c>
      <c r="H456">
        <f t="shared" si="68"/>
        <v>5123.1179294901176</v>
      </c>
      <c r="I456">
        <f t="shared" si="72"/>
        <v>405</v>
      </c>
      <c r="J456">
        <f>IF(B455&lt;Utenti!$B$25, C456+C$32/(INTERZONALFLOW)*(1-EXP(-INTERZONALFLOW/NFVOL*B456)),D456)</f>
        <v>1.5898465474376903E-6</v>
      </c>
      <c r="K456">
        <f t="shared" si="69"/>
        <v>1044.1758098650807</v>
      </c>
      <c r="L456">
        <f t="shared" si="70"/>
        <v>2088.3516197301615</v>
      </c>
      <c r="M456">
        <f t="shared" si="71"/>
        <v>6265.0548591904935</v>
      </c>
      <c r="N456">
        <f t="shared" si="73"/>
        <v>405</v>
      </c>
    </row>
    <row r="457" spans="2:14" x14ac:dyDescent="0.2">
      <c r="B457">
        <f t="shared" si="65"/>
        <v>406</v>
      </c>
      <c r="C457" t="str">
        <f>IF(B456&lt;Utenti!$B$25, Quellstärke/(Volumen*Verlustrate)*(1-EXP(-Verlustrate*B457)),"")</f>
        <v/>
      </c>
      <c r="D457">
        <f>IF(B457&gt;Utenti!$B$25, Quellstärke/(Volumen*Verlustrate)*(1-EXP(-Verlustrate*Utenti!$B$25))  * EXP(-Verlustrate*(B457-Utenti!$B$25)), "")</f>
        <v>1.4965093115663449E-6</v>
      </c>
      <c r="E457">
        <f t="shared" si="74"/>
        <v>1.4965093115663449E-6</v>
      </c>
      <c r="F457">
        <f t="shared" si="66"/>
        <v>853.85298825957636</v>
      </c>
      <c r="G457">
        <f t="shared" si="67"/>
        <v>1707.7059765191527</v>
      </c>
      <c r="H457">
        <f t="shared" si="68"/>
        <v>5123.1179295574602</v>
      </c>
      <c r="I457">
        <f t="shared" si="72"/>
        <v>406</v>
      </c>
      <c r="J457">
        <f>IF(B456&lt;Utenti!$B$25, C457+C$32/(INTERZONALFLOW)*(1-EXP(-INTERZONALFLOW/NFVOL*B457)),D457)</f>
        <v>1.4965093115663449E-6</v>
      </c>
      <c r="K457">
        <f t="shared" si="69"/>
        <v>1044.1758098763046</v>
      </c>
      <c r="L457">
        <f t="shared" si="70"/>
        <v>2088.3516197526092</v>
      </c>
      <c r="M457">
        <f t="shared" si="71"/>
        <v>6265.0548592578361</v>
      </c>
      <c r="N457">
        <f t="shared" si="73"/>
        <v>406</v>
      </c>
    </row>
    <row r="458" spans="2:14" x14ac:dyDescent="0.2">
      <c r="B458">
        <f t="shared" si="65"/>
        <v>407</v>
      </c>
      <c r="C458" t="str">
        <f>IF(B457&lt;Utenti!$B$25, Quellstärke/(Volumen*Verlustrate)*(1-EXP(-Verlustrate*B458)),"")</f>
        <v/>
      </c>
      <c r="D458">
        <f>IF(B458&gt;Utenti!$B$25, Quellstärke/(Volumen*Verlustrate)*(1-EXP(-Verlustrate*Utenti!$B$25))  * EXP(-Verlustrate*(B458-Utenti!$B$25)), "")</f>
        <v>1.4086517489465695E-6</v>
      </c>
      <c r="E458">
        <f t="shared" si="74"/>
        <v>1.4086517489465695E-6</v>
      </c>
      <c r="F458">
        <f t="shared" si="66"/>
        <v>853.85298827014128</v>
      </c>
      <c r="G458">
        <f t="shared" si="67"/>
        <v>1707.7059765402826</v>
      </c>
      <c r="H458">
        <f t="shared" si="68"/>
        <v>5123.1179296208493</v>
      </c>
      <c r="I458">
        <f t="shared" si="72"/>
        <v>407</v>
      </c>
      <c r="J458">
        <f>IF(B457&lt;Utenti!$B$25, C458+C$32/(INTERZONALFLOW)*(1-EXP(-INTERZONALFLOW/NFVOL*B458)),D458)</f>
        <v>1.4086517489465695E-6</v>
      </c>
      <c r="K458">
        <f t="shared" si="69"/>
        <v>1044.1758098868695</v>
      </c>
      <c r="L458">
        <f t="shared" si="70"/>
        <v>2088.351619773739</v>
      </c>
      <c r="M458">
        <f t="shared" si="71"/>
        <v>6265.0548593212252</v>
      </c>
      <c r="N458">
        <f t="shared" si="73"/>
        <v>407</v>
      </c>
    </row>
    <row r="459" spans="2:14" x14ac:dyDescent="0.2">
      <c r="B459">
        <f t="shared" si="65"/>
        <v>408</v>
      </c>
      <c r="C459" t="str">
        <f>IF(B458&lt;Utenti!$B$25, Quellstärke/(Volumen*Verlustrate)*(1-EXP(-Verlustrate*B459)),"")</f>
        <v/>
      </c>
      <c r="D459">
        <f>IF(B459&gt;Utenti!$B$25, Quellstärke/(Volumen*Verlustrate)*(1-EXP(-Verlustrate*Utenti!$B$25))  * EXP(-Verlustrate*(B459-Utenti!$B$25)), "")</f>
        <v>1.3259521571124276E-6</v>
      </c>
      <c r="E459">
        <f t="shared" si="74"/>
        <v>1.3259521571124276E-6</v>
      </c>
      <c r="F459">
        <f t="shared" si="66"/>
        <v>853.85298828008592</v>
      </c>
      <c r="G459">
        <f t="shared" si="67"/>
        <v>1707.7059765601718</v>
      </c>
      <c r="H459">
        <f t="shared" si="68"/>
        <v>5123.1179296805167</v>
      </c>
      <c r="I459">
        <f t="shared" si="72"/>
        <v>408</v>
      </c>
      <c r="J459">
        <f>IF(B458&lt;Utenti!$B$25, C459+C$32/(INTERZONALFLOW)*(1-EXP(-INTERZONALFLOW/NFVOL*B459)),D459)</f>
        <v>1.3259521571124276E-6</v>
      </c>
      <c r="K459">
        <f t="shared" si="69"/>
        <v>1044.1758098968141</v>
      </c>
      <c r="L459">
        <f t="shared" si="70"/>
        <v>2088.3516197936283</v>
      </c>
      <c r="M459">
        <f t="shared" si="71"/>
        <v>6265.0548593808926</v>
      </c>
      <c r="N459">
        <f t="shared" si="73"/>
        <v>408</v>
      </c>
    </row>
    <row r="460" spans="2:14" x14ac:dyDescent="0.2">
      <c r="B460">
        <f t="shared" si="65"/>
        <v>409</v>
      </c>
      <c r="C460" t="str">
        <f>IF(B459&lt;Utenti!$B$25, Quellstärke/(Volumen*Verlustrate)*(1-EXP(-Verlustrate*B460)),"")</f>
        <v/>
      </c>
      <c r="D460">
        <f>IF(B460&gt;Utenti!$B$25, Quellstärke/(Volumen*Verlustrate)*(1-EXP(-Verlustrate*Utenti!$B$25))  * EXP(-Verlustrate*(B460-Utenti!$B$25)), "")</f>
        <v>1.2481077202125326E-6</v>
      </c>
      <c r="E460">
        <f t="shared" si="74"/>
        <v>1.2481077202125326E-6</v>
      </c>
      <c r="F460">
        <f t="shared" si="66"/>
        <v>853.85298828944678</v>
      </c>
      <c r="G460">
        <f t="shared" si="67"/>
        <v>1707.7059765788936</v>
      </c>
      <c r="H460">
        <f t="shared" si="68"/>
        <v>5123.1179297366816</v>
      </c>
      <c r="I460">
        <f t="shared" si="72"/>
        <v>409</v>
      </c>
      <c r="J460">
        <f>IF(B459&lt;Utenti!$B$25, C460+C$32/(INTERZONALFLOW)*(1-EXP(-INTERZONALFLOW/NFVOL*B460)),D460)</f>
        <v>1.2481077202125326E-6</v>
      </c>
      <c r="K460">
        <f t="shared" si="69"/>
        <v>1044.1758099061749</v>
      </c>
      <c r="L460">
        <f t="shared" si="70"/>
        <v>2088.3516198123498</v>
      </c>
      <c r="M460">
        <f t="shared" si="71"/>
        <v>6265.0548594370575</v>
      </c>
      <c r="N460">
        <f t="shared" si="73"/>
        <v>409</v>
      </c>
    </row>
    <row r="461" spans="2:14" x14ac:dyDescent="0.2">
      <c r="B461">
        <f t="shared" si="65"/>
        <v>410</v>
      </c>
      <c r="C461" t="str">
        <f>IF(B460&lt;Utenti!$B$25, Quellstärke/(Volumen*Verlustrate)*(1-EXP(-Verlustrate*B461)),"")</f>
        <v/>
      </c>
      <c r="D461">
        <f>IF(B461&gt;Utenti!$B$25, Quellstärke/(Volumen*Verlustrate)*(1-EXP(-Verlustrate*Utenti!$B$25))  * EXP(-Verlustrate*(B461-Utenti!$B$25)), "")</f>
        <v>1.1748334002084529E-6</v>
      </c>
      <c r="E461">
        <f t="shared" si="74"/>
        <v>1.1748334002084529E-6</v>
      </c>
      <c r="F461">
        <f t="shared" si="66"/>
        <v>853.85298829825808</v>
      </c>
      <c r="G461">
        <f t="shared" si="67"/>
        <v>1707.7059765965162</v>
      </c>
      <c r="H461">
        <f t="shared" si="68"/>
        <v>5123.1179297895487</v>
      </c>
      <c r="I461">
        <f t="shared" si="72"/>
        <v>410</v>
      </c>
      <c r="J461">
        <f>IF(B460&lt;Utenti!$B$25, C461+C$32/(INTERZONALFLOW)*(1-EXP(-INTERZONALFLOW/NFVOL*B461)),D461)</f>
        <v>1.1748334002084529E-6</v>
      </c>
      <c r="K461">
        <f t="shared" si="69"/>
        <v>1044.1758099149861</v>
      </c>
      <c r="L461">
        <f t="shared" si="70"/>
        <v>2088.3516198299722</v>
      </c>
      <c r="M461">
        <f t="shared" si="71"/>
        <v>6265.0548594899246</v>
      </c>
      <c r="N461">
        <f t="shared" si="73"/>
        <v>410</v>
      </c>
    </row>
    <row r="462" spans="2:14" x14ac:dyDescent="0.2">
      <c r="B462">
        <f t="shared" si="65"/>
        <v>411</v>
      </c>
      <c r="C462" t="str">
        <f>IF(B461&lt;Utenti!$B$25, Quellstärke/(Volumen*Verlustrate)*(1-EXP(-Verlustrate*B462)),"")</f>
        <v/>
      </c>
      <c r="D462">
        <f>IF(B462&gt;Utenti!$B$25, Quellstärke/(Volumen*Verlustrate)*(1-EXP(-Verlustrate*Utenti!$B$25))  * EXP(-Verlustrate*(B462-Utenti!$B$25)), "")</f>
        <v>1.105860893169003E-6</v>
      </c>
      <c r="E462">
        <f t="shared" si="74"/>
        <v>1.105860893169003E-6</v>
      </c>
      <c r="F462">
        <f t="shared" si="66"/>
        <v>853.85298830655199</v>
      </c>
      <c r="G462">
        <f t="shared" si="67"/>
        <v>1707.705976613104</v>
      </c>
      <c r="H462">
        <f t="shared" si="68"/>
        <v>5123.1179298393126</v>
      </c>
      <c r="I462">
        <f t="shared" si="72"/>
        <v>411</v>
      </c>
      <c r="J462">
        <f>IF(B461&lt;Utenti!$B$25, C462+C$32/(INTERZONALFLOW)*(1-EXP(-INTERZONALFLOW/NFVOL*B462)),D462)</f>
        <v>1.105860893169003E-6</v>
      </c>
      <c r="K462">
        <f t="shared" si="69"/>
        <v>1044.17580992328</v>
      </c>
      <c r="L462">
        <f t="shared" si="70"/>
        <v>2088.35161984656</v>
      </c>
      <c r="M462">
        <f t="shared" si="71"/>
        <v>6265.0548595396886</v>
      </c>
      <c r="N462">
        <f t="shared" si="73"/>
        <v>411</v>
      </c>
    </row>
    <row r="463" spans="2:14" x14ac:dyDescent="0.2">
      <c r="B463">
        <f t="shared" si="65"/>
        <v>412</v>
      </c>
      <c r="C463" t="str">
        <f>IF(B462&lt;Utenti!$B$25, Quellstärke/(Volumen*Verlustrate)*(1-EXP(-Verlustrate*B463)),"")</f>
        <v/>
      </c>
      <c r="D463">
        <f>IF(B463&gt;Utenti!$B$25, Quellstärke/(Volumen*Verlustrate)*(1-EXP(-Verlustrate*Utenti!$B$25))  * EXP(-Verlustrate*(B463-Utenti!$B$25)), "")</f>
        <v>1.0409376468387386E-6</v>
      </c>
      <c r="E463">
        <f t="shared" si="74"/>
        <v>1.0409376468387386E-6</v>
      </c>
      <c r="F463">
        <f t="shared" si="66"/>
        <v>853.85298831435898</v>
      </c>
      <c r="G463">
        <f t="shared" si="67"/>
        <v>1707.705976628718</v>
      </c>
      <c r="H463">
        <f t="shared" si="68"/>
        <v>5123.1179298861553</v>
      </c>
      <c r="I463">
        <f t="shared" si="72"/>
        <v>412</v>
      </c>
      <c r="J463">
        <f>IF(B462&lt;Utenti!$B$25, C463+C$32/(INTERZONALFLOW)*(1-EXP(-INTERZONALFLOW/NFVOL*B463)),D463)</f>
        <v>1.0409376468387386E-6</v>
      </c>
      <c r="K463">
        <f t="shared" si="69"/>
        <v>1044.1758099310871</v>
      </c>
      <c r="L463">
        <f t="shared" si="70"/>
        <v>2088.3516198621742</v>
      </c>
      <c r="M463">
        <f t="shared" si="71"/>
        <v>6265.0548595865312</v>
      </c>
      <c r="N463">
        <f t="shared" si="73"/>
        <v>412</v>
      </c>
    </row>
    <row r="464" spans="2:14" x14ac:dyDescent="0.2">
      <c r="B464">
        <f t="shared" si="65"/>
        <v>413</v>
      </c>
      <c r="C464" t="str">
        <f>IF(B463&lt;Utenti!$B$25, Quellstärke/(Volumen*Verlustrate)*(1-EXP(-Verlustrate*B464)),"")</f>
        <v/>
      </c>
      <c r="D464">
        <f>IF(B464&gt;Utenti!$B$25, Quellstärke/(Volumen*Verlustrate)*(1-EXP(-Verlustrate*Utenti!$B$25))  * EXP(-Verlustrate*(B464-Utenti!$B$25)), "")</f>
        <v>9.7982593588339933E-7</v>
      </c>
      <c r="E464">
        <f t="shared" si="74"/>
        <v>9.7982593588339933E-7</v>
      </c>
      <c r="F464">
        <f t="shared" si="66"/>
        <v>853.8529883217077</v>
      </c>
      <c r="G464">
        <f t="shared" si="67"/>
        <v>1707.7059766434154</v>
      </c>
      <c r="H464">
        <f t="shared" si="68"/>
        <v>5123.1179299302476</v>
      </c>
      <c r="I464">
        <f t="shared" si="72"/>
        <v>413</v>
      </c>
      <c r="J464">
        <f>IF(B463&lt;Utenti!$B$25, C464+C$32/(INTERZONALFLOW)*(1-EXP(-INTERZONALFLOW/NFVOL*B464)),D464)</f>
        <v>9.7982593588339933E-7</v>
      </c>
      <c r="K464">
        <f t="shared" si="69"/>
        <v>1044.1758099384358</v>
      </c>
      <c r="L464">
        <f t="shared" si="70"/>
        <v>2088.3516198768716</v>
      </c>
      <c r="M464">
        <f t="shared" si="71"/>
        <v>6265.0548596306235</v>
      </c>
      <c r="N464">
        <f t="shared" si="73"/>
        <v>413</v>
      </c>
    </row>
    <row r="465" spans="2:14" x14ac:dyDescent="0.2">
      <c r="B465">
        <f t="shared" si="65"/>
        <v>414</v>
      </c>
      <c r="C465" t="str">
        <f>IF(B464&lt;Utenti!$B$25, Quellstärke/(Volumen*Verlustrate)*(1-EXP(-Verlustrate*B465)),"")</f>
        <v/>
      </c>
      <c r="D465">
        <f>IF(B465&gt;Utenti!$B$25, Quellstärke/(Volumen*Verlustrate)*(1-EXP(-Verlustrate*Utenti!$B$25))  * EXP(-Verlustrate*(B465-Utenti!$B$25)), "")</f>
        <v>9.2230199142611185E-7</v>
      </c>
      <c r="E465">
        <f t="shared" si="74"/>
        <v>9.2230199142611185E-7</v>
      </c>
      <c r="F465">
        <f t="shared" si="66"/>
        <v>853.85298832862497</v>
      </c>
      <c r="G465">
        <f t="shared" si="67"/>
        <v>1707.7059766572499</v>
      </c>
      <c r="H465">
        <f t="shared" si="68"/>
        <v>5123.1179299717514</v>
      </c>
      <c r="I465">
        <f t="shared" si="72"/>
        <v>414</v>
      </c>
      <c r="J465">
        <f>IF(B464&lt;Utenti!$B$25, C465+C$32/(INTERZONALFLOW)*(1-EXP(-INTERZONALFLOW/NFVOL*B465)),D465)</f>
        <v>9.2230199142611185E-7</v>
      </c>
      <c r="K465">
        <f t="shared" si="69"/>
        <v>1044.175809945353</v>
      </c>
      <c r="L465">
        <f t="shared" si="70"/>
        <v>2088.3516198907059</v>
      </c>
      <c r="M465">
        <f t="shared" si="71"/>
        <v>6265.0548596721273</v>
      </c>
      <c r="N465">
        <f t="shared" si="73"/>
        <v>414</v>
      </c>
    </row>
    <row r="466" spans="2:14" x14ac:dyDescent="0.2">
      <c r="B466">
        <f t="shared" si="65"/>
        <v>415</v>
      </c>
      <c r="C466" t="str">
        <f>IF(B465&lt;Utenti!$B$25, Quellstärke/(Volumen*Verlustrate)*(1-EXP(-Verlustrate*B466)),"")</f>
        <v/>
      </c>
      <c r="D466">
        <f>IF(B466&gt;Utenti!$B$25, Quellstärke/(Volumen*Verlustrate)*(1-EXP(-Verlustrate*Utenti!$B$25))  * EXP(-Verlustrate*(B466-Utenti!$B$25)), "")</f>
        <v>8.6815518168708618E-7</v>
      </c>
      <c r="E466">
        <f t="shared" si="74"/>
        <v>8.6815518168708618E-7</v>
      </c>
      <c r="F466">
        <f t="shared" si="66"/>
        <v>853.85298833513616</v>
      </c>
      <c r="G466">
        <f t="shared" si="67"/>
        <v>1707.7059766702723</v>
      </c>
      <c r="H466">
        <f t="shared" si="68"/>
        <v>5123.1179300108188</v>
      </c>
      <c r="I466">
        <f t="shared" si="72"/>
        <v>415</v>
      </c>
      <c r="J466">
        <f>IF(B465&lt;Utenti!$B$25, C466+C$32/(INTERZONALFLOW)*(1-EXP(-INTERZONALFLOW/NFVOL*B466)),D466)</f>
        <v>8.6815518168708618E-7</v>
      </c>
      <c r="K466">
        <f t="shared" si="69"/>
        <v>1044.175809951864</v>
      </c>
      <c r="L466">
        <f t="shared" si="70"/>
        <v>2088.3516199037281</v>
      </c>
      <c r="M466">
        <f t="shared" si="71"/>
        <v>6265.0548597111947</v>
      </c>
      <c r="N466">
        <f t="shared" si="73"/>
        <v>415</v>
      </c>
    </row>
    <row r="467" spans="2:14" x14ac:dyDescent="0.2">
      <c r="B467">
        <f t="shared" si="65"/>
        <v>416</v>
      </c>
      <c r="C467" t="str">
        <f>IF(B466&lt;Utenti!$B$25, Quellstärke/(Volumen*Verlustrate)*(1-EXP(-Verlustrate*B467)),"")</f>
        <v/>
      </c>
      <c r="D467">
        <f>IF(B467&gt;Utenti!$B$25, Quellstärke/(Volumen*Verlustrate)*(1-EXP(-Verlustrate*Utenti!$B$25))  * EXP(-Verlustrate*(B467-Utenti!$B$25)), "")</f>
        <v>8.1718724072658674E-7</v>
      </c>
      <c r="E467">
        <f t="shared" si="74"/>
        <v>8.1718724072658674E-7</v>
      </c>
      <c r="F467">
        <f t="shared" si="66"/>
        <v>853.85298834126502</v>
      </c>
      <c r="G467">
        <f t="shared" si="67"/>
        <v>1707.70597668253</v>
      </c>
      <c r="H467">
        <f t="shared" si="68"/>
        <v>5123.1179300475924</v>
      </c>
      <c r="I467">
        <f t="shared" si="72"/>
        <v>416</v>
      </c>
      <c r="J467">
        <f>IF(B466&lt;Utenti!$B$25, C467+C$32/(INTERZONALFLOW)*(1-EXP(-INTERZONALFLOW/NFVOL*B467)),D467)</f>
        <v>8.1718724072658674E-7</v>
      </c>
      <c r="K467">
        <f t="shared" si="69"/>
        <v>1044.1758099579929</v>
      </c>
      <c r="L467">
        <f t="shared" si="70"/>
        <v>2088.3516199159858</v>
      </c>
      <c r="M467">
        <f t="shared" si="71"/>
        <v>6265.0548597479683</v>
      </c>
      <c r="N467">
        <f t="shared" si="73"/>
        <v>416</v>
      </c>
    </row>
    <row r="468" spans="2:14" x14ac:dyDescent="0.2">
      <c r="B468">
        <f t="shared" si="65"/>
        <v>417</v>
      </c>
      <c r="C468" t="str">
        <f>IF(B467&lt;Utenti!$B$25, Quellstärke/(Volumen*Verlustrate)*(1-EXP(-Verlustrate*B468)),"")</f>
        <v/>
      </c>
      <c r="D468">
        <f>IF(B468&gt;Utenti!$B$25, Quellstärke/(Volumen*Verlustrate)*(1-EXP(-Verlustrate*Utenti!$B$25))  * EXP(-Verlustrate*(B468-Utenti!$B$25)), "")</f>
        <v>7.6921154246710111E-7</v>
      </c>
      <c r="E468">
        <f t="shared" si="74"/>
        <v>7.6921154246710111E-7</v>
      </c>
      <c r="F468">
        <f t="shared" si="66"/>
        <v>853.85298834703406</v>
      </c>
      <c r="G468">
        <f t="shared" si="67"/>
        <v>1707.7059766940681</v>
      </c>
      <c r="H468">
        <f t="shared" si="68"/>
        <v>5123.1179300822068</v>
      </c>
      <c r="I468">
        <f t="shared" si="72"/>
        <v>417</v>
      </c>
      <c r="J468">
        <f>IF(B467&lt;Utenti!$B$25, C468+C$32/(INTERZONALFLOW)*(1-EXP(-INTERZONALFLOW/NFVOL*B468)),D468)</f>
        <v>7.6921154246710111E-7</v>
      </c>
      <c r="K468">
        <f t="shared" si="69"/>
        <v>1044.175809963762</v>
      </c>
      <c r="L468">
        <f t="shared" si="70"/>
        <v>2088.3516199275241</v>
      </c>
      <c r="M468">
        <f t="shared" si="71"/>
        <v>6265.0548597825828</v>
      </c>
      <c r="N468">
        <f t="shared" si="73"/>
        <v>417</v>
      </c>
    </row>
    <row r="469" spans="2:14" x14ac:dyDescent="0.2">
      <c r="B469">
        <f t="shared" si="65"/>
        <v>418</v>
      </c>
      <c r="C469" t="str">
        <f>IF(B468&lt;Utenti!$B$25, Quellstärke/(Volumen*Verlustrate)*(1-EXP(-Verlustrate*B469)),"")</f>
        <v/>
      </c>
      <c r="D469">
        <f>IF(B469&gt;Utenti!$B$25, Quellstärke/(Volumen*Verlustrate)*(1-EXP(-Verlustrate*Utenti!$B$25))  * EXP(-Verlustrate*(B469-Utenti!$B$25)), "")</f>
        <v>7.2405241733648453E-7</v>
      </c>
      <c r="E469">
        <f t="shared" si="74"/>
        <v>7.2405241733648453E-7</v>
      </c>
      <c r="F469">
        <f t="shared" si="66"/>
        <v>853.85298835246442</v>
      </c>
      <c r="G469">
        <f t="shared" si="67"/>
        <v>1707.7059767049288</v>
      </c>
      <c r="H469">
        <f t="shared" si="68"/>
        <v>5123.1179301147895</v>
      </c>
      <c r="I469">
        <f t="shared" si="72"/>
        <v>418</v>
      </c>
      <c r="J469">
        <f>IF(B468&lt;Utenti!$B$25, C469+C$32/(INTERZONALFLOW)*(1-EXP(-INTERZONALFLOW/NFVOL*B469)),D469)</f>
        <v>7.2405241733648453E-7</v>
      </c>
      <c r="K469">
        <f t="shared" si="69"/>
        <v>1044.1758099691924</v>
      </c>
      <c r="L469">
        <f t="shared" si="70"/>
        <v>2088.3516199383848</v>
      </c>
      <c r="M469">
        <f t="shared" si="71"/>
        <v>6265.0548598151654</v>
      </c>
      <c r="N469">
        <f t="shared" si="73"/>
        <v>418</v>
      </c>
    </row>
    <row r="470" spans="2:14" x14ac:dyDescent="0.2">
      <c r="B470">
        <f t="shared" si="65"/>
        <v>419</v>
      </c>
      <c r="C470" t="str">
        <f>IF(B469&lt;Utenti!$B$25, Quellstärke/(Volumen*Verlustrate)*(1-EXP(-Verlustrate*B470)),"")</f>
        <v/>
      </c>
      <c r="D470">
        <f>IF(B470&gt;Utenti!$B$25, Quellstärke/(Volumen*Verlustrate)*(1-EXP(-Verlustrate*Utenti!$B$25))  * EXP(-Verlustrate*(B470-Utenti!$B$25)), "")</f>
        <v>6.8154450902981455E-7</v>
      </c>
      <c r="E470">
        <f t="shared" si="74"/>
        <v>6.8154450902981455E-7</v>
      </c>
      <c r="F470">
        <f t="shared" si="66"/>
        <v>853.85298835757601</v>
      </c>
      <c r="G470">
        <f t="shared" si="67"/>
        <v>1707.705976715152</v>
      </c>
      <c r="H470">
        <f t="shared" si="68"/>
        <v>5123.1179301454586</v>
      </c>
      <c r="I470">
        <f t="shared" si="72"/>
        <v>419</v>
      </c>
      <c r="J470">
        <f>IF(B469&lt;Utenti!$B$25, C470+C$32/(INTERZONALFLOW)*(1-EXP(-INTERZONALFLOW/NFVOL*B470)),D470)</f>
        <v>6.8154450902981455E-7</v>
      </c>
      <c r="K470">
        <f t="shared" si="69"/>
        <v>1044.175809974304</v>
      </c>
      <c r="L470">
        <f t="shared" si="70"/>
        <v>2088.351619948608</v>
      </c>
      <c r="M470">
        <f t="shared" si="71"/>
        <v>6265.0548598458345</v>
      </c>
      <c r="N470">
        <f t="shared" si="73"/>
        <v>419</v>
      </c>
    </row>
    <row r="471" spans="2:14" x14ac:dyDescent="0.2">
      <c r="B471">
        <f t="shared" si="65"/>
        <v>420</v>
      </c>
      <c r="C471" t="str">
        <f>IF(B470&lt;Utenti!$B$25, Quellstärke/(Volumen*Verlustrate)*(1-EXP(-Verlustrate*B471)),"")</f>
        <v/>
      </c>
      <c r="D471">
        <f>IF(B471&gt;Utenti!$B$25, Quellstärke/(Volumen*Verlustrate)*(1-EXP(-Verlustrate*Utenti!$B$25))  * EXP(-Verlustrate*(B471-Utenti!$B$25)), "")</f>
        <v>6.415321690346999E-7</v>
      </c>
      <c r="E471">
        <f t="shared" si="74"/>
        <v>6.415321690346999E-7</v>
      </c>
      <c r="F471">
        <f t="shared" si="66"/>
        <v>853.85298836238746</v>
      </c>
      <c r="G471">
        <f t="shared" si="67"/>
        <v>1707.7059767247749</v>
      </c>
      <c r="H471">
        <f t="shared" si="68"/>
        <v>5123.1179301743277</v>
      </c>
      <c r="I471">
        <f t="shared" si="72"/>
        <v>420</v>
      </c>
      <c r="J471">
        <f>IF(B470&lt;Utenti!$B$25, C471+C$32/(INTERZONALFLOW)*(1-EXP(-INTERZONALFLOW/NFVOL*B471)),D471)</f>
        <v>6.415321690346999E-7</v>
      </c>
      <c r="K471">
        <f t="shared" si="69"/>
        <v>1044.1758099791155</v>
      </c>
      <c r="L471">
        <f t="shared" si="70"/>
        <v>2088.3516199582309</v>
      </c>
      <c r="M471">
        <f t="shared" si="71"/>
        <v>6265.0548598747037</v>
      </c>
      <c r="N471">
        <f t="shared" si="73"/>
        <v>420</v>
      </c>
    </row>
    <row r="472" spans="2:14" x14ac:dyDescent="0.2">
      <c r="B472">
        <f t="shared" si="65"/>
        <v>421</v>
      </c>
      <c r="C472" t="str">
        <f>IF(B471&lt;Utenti!$B$25, Quellstärke/(Volumen*Verlustrate)*(1-EXP(-Verlustrate*B472)),"")</f>
        <v/>
      </c>
      <c r="D472">
        <f>IF(B472&gt;Utenti!$B$25, Quellstärke/(Volumen*Verlustrate)*(1-EXP(-Verlustrate*Utenti!$B$25))  * EXP(-Verlustrate*(B472-Utenti!$B$25)), "")</f>
        <v>6.0386888670298309E-7</v>
      </c>
      <c r="E472">
        <f t="shared" si="74"/>
        <v>6.0386888670298309E-7</v>
      </c>
      <c r="F472">
        <f t="shared" si="66"/>
        <v>853.85298836691652</v>
      </c>
      <c r="G472">
        <f t="shared" si="67"/>
        <v>1707.705976733833</v>
      </c>
      <c r="H472">
        <f t="shared" si="68"/>
        <v>5123.1179302015016</v>
      </c>
      <c r="I472">
        <f t="shared" si="72"/>
        <v>421</v>
      </c>
      <c r="J472">
        <f>IF(B471&lt;Utenti!$B$25, C472+C$32/(INTERZONALFLOW)*(1-EXP(-INTERZONALFLOW/NFVOL*B472)),D472)</f>
        <v>6.0386888670298309E-7</v>
      </c>
      <c r="K472">
        <f t="shared" si="69"/>
        <v>1044.1758099836445</v>
      </c>
      <c r="L472">
        <f t="shared" si="70"/>
        <v>2088.351619967289</v>
      </c>
      <c r="M472">
        <f t="shared" si="71"/>
        <v>6265.0548599018775</v>
      </c>
      <c r="N472">
        <f t="shared" si="73"/>
        <v>421</v>
      </c>
    </row>
    <row r="473" spans="2:14" x14ac:dyDescent="0.2">
      <c r="B473">
        <f t="shared" si="65"/>
        <v>422</v>
      </c>
      <c r="C473" t="str">
        <f>IF(B472&lt;Utenti!$B$25, Quellstärke/(Volumen*Verlustrate)*(1-EXP(-Verlustrate*B473)),"")</f>
        <v/>
      </c>
      <c r="D473">
        <f>IF(B473&gt;Utenti!$B$25, Quellstärke/(Volumen*Verlustrate)*(1-EXP(-Verlustrate*Utenti!$B$25))  * EXP(-Verlustrate*(B473-Utenti!$B$25)), "")</f>
        <v>5.6841675278200456E-7</v>
      </c>
      <c r="E473">
        <f t="shared" si="74"/>
        <v>5.6841675278200456E-7</v>
      </c>
      <c r="F473">
        <f t="shared" si="66"/>
        <v>853.85298837117966</v>
      </c>
      <c r="G473">
        <f t="shared" si="67"/>
        <v>1707.7059767423593</v>
      </c>
      <c r="H473">
        <f t="shared" si="68"/>
        <v>5123.1179302270803</v>
      </c>
      <c r="I473">
        <f t="shared" si="72"/>
        <v>422</v>
      </c>
      <c r="J473">
        <f>IF(B472&lt;Utenti!$B$25, C473+C$32/(INTERZONALFLOW)*(1-EXP(-INTERZONALFLOW/NFVOL*B473)),D473)</f>
        <v>5.6841675278200456E-7</v>
      </c>
      <c r="K473">
        <f t="shared" si="69"/>
        <v>1044.1758099879075</v>
      </c>
      <c r="L473">
        <f t="shared" si="70"/>
        <v>2088.3516199758151</v>
      </c>
      <c r="M473">
        <f t="shared" si="71"/>
        <v>6265.0548599274562</v>
      </c>
      <c r="N473">
        <f t="shared" si="73"/>
        <v>422</v>
      </c>
    </row>
    <row r="474" spans="2:14" x14ac:dyDescent="0.2">
      <c r="B474">
        <f t="shared" si="65"/>
        <v>423</v>
      </c>
      <c r="C474" t="str">
        <f>IF(B473&lt;Utenti!$B$25, Quellstärke/(Volumen*Verlustrate)*(1-EXP(-Verlustrate*B474)),"")</f>
        <v/>
      </c>
      <c r="D474">
        <f>IF(B474&gt;Utenti!$B$25, Quellstärke/(Volumen*Verlustrate)*(1-EXP(-Verlustrate*Utenti!$B$25))  * EXP(-Verlustrate*(B474-Utenti!$B$25)), "")</f>
        <v>5.3504595444102783E-7</v>
      </c>
      <c r="E474">
        <f t="shared" si="74"/>
        <v>5.3504595444102783E-7</v>
      </c>
      <c r="F474">
        <f t="shared" si="66"/>
        <v>853.85298837519247</v>
      </c>
      <c r="G474">
        <f t="shared" si="67"/>
        <v>1707.7059767503849</v>
      </c>
      <c r="H474">
        <f t="shared" si="68"/>
        <v>5123.1179302511573</v>
      </c>
      <c r="I474">
        <f t="shared" si="72"/>
        <v>423</v>
      </c>
      <c r="J474">
        <f>IF(B473&lt;Utenti!$B$25, C474+C$32/(INTERZONALFLOW)*(1-EXP(-INTERZONALFLOW/NFVOL*B474)),D474)</f>
        <v>5.3504595444102783E-7</v>
      </c>
      <c r="K474">
        <f t="shared" si="69"/>
        <v>1044.1758099919205</v>
      </c>
      <c r="L474">
        <f t="shared" si="70"/>
        <v>2088.3516199838409</v>
      </c>
      <c r="M474">
        <f t="shared" si="71"/>
        <v>6265.0548599515332</v>
      </c>
      <c r="N474">
        <f t="shared" si="73"/>
        <v>423</v>
      </c>
    </row>
    <row r="475" spans="2:14" x14ac:dyDescent="0.2">
      <c r="B475">
        <f t="shared" si="65"/>
        <v>424</v>
      </c>
      <c r="C475" t="str">
        <f>IF(B474&lt;Utenti!$B$25, Quellstärke/(Volumen*Verlustrate)*(1-EXP(-Verlustrate*B475)),"")</f>
        <v/>
      </c>
      <c r="D475">
        <f>IF(B475&gt;Utenti!$B$25, Quellstärke/(Volumen*Verlustrate)*(1-EXP(-Verlustrate*Utenti!$B$25))  * EXP(-Verlustrate*(B475-Utenti!$B$25)), "")</f>
        <v>5.0363429994383086E-7</v>
      </c>
      <c r="E475">
        <f t="shared" si="74"/>
        <v>5.0363429994383086E-7</v>
      </c>
      <c r="F475">
        <f t="shared" si="66"/>
        <v>853.85298837896971</v>
      </c>
      <c r="G475">
        <f t="shared" si="67"/>
        <v>1707.7059767579394</v>
      </c>
      <c r="H475">
        <f t="shared" si="68"/>
        <v>5123.117930273821</v>
      </c>
      <c r="I475">
        <f t="shared" si="72"/>
        <v>424</v>
      </c>
      <c r="J475">
        <f>IF(B474&lt;Utenti!$B$25, C475+C$32/(INTERZONALFLOW)*(1-EXP(-INTERZONALFLOW/NFVOL*B475)),D475)</f>
        <v>5.0363429994383086E-7</v>
      </c>
      <c r="K475">
        <f t="shared" si="69"/>
        <v>1044.1758099956978</v>
      </c>
      <c r="L475">
        <f t="shared" si="70"/>
        <v>2088.3516199913956</v>
      </c>
      <c r="M475">
        <f t="shared" si="71"/>
        <v>6265.0548599741969</v>
      </c>
      <c r="N475">
        <f t="shared" si="73"/>
        <v>424</v>
      </c>
    </row>
    <row r="476" spans="2:14" x14ac:dyDescent="0.2">
      <c r="B476">
        <f t="shared" si="65"/>
        <v>425</v>
      </c>
      <c r="C476" t="str">
        <f>IF(B475&lt;Utenti!$B$25, Quellstärke/(Volumen*Verlustrate)*(1-EXP(-Verlustrate*B476)),"")</f>
        <v/>
      </c>
      <c r="D476">
        <f>IF(B476&gt;Utenti!$B$25, Quellstärke/(Volumen*Verlustrate)*(1-EXP(-Verlustrate*Utenti!$B$25))  * EXP(-Verlustrate*(B476-Utenti!$B$25)), "")</f>
        <v>4.7406677122697555E-7</v>
      </c>
      <c r="E476">
        <f t="shared" si="74"/>
        <v>4.7406677122697555E-7</v>
      </c>
      <c r="F476">
        <f t="shared" si="66"/>
        <v>853.85298838252527</v>
      </c>
      <c r="G476">
        <f t="shared" si="67"/>
        <v>1707.7059767650505</v>
      </c>
      <c r="H476">
        <f t="shared" si="68"/>
        <v>5123.1179302951541</v>
      </c>
      <c r="I476">
        <f t="shared" si="72"/>
        <v>425</v>
      </c>
      <c r="J476">
        <f>IF(B475&lt;Utenti!$B$25, C476+C$32/(INTERZONALFLOW)*(1-EXP(-INTERZONALFLOW/NFVOL*B476)),D476)</f>
        <v>4.7406677122697555E-7</v>
      </c>
      <c r="K476">
        <f t="shared" si="69"/>
        <v>1044.1758099992533</v>
      </c>
      <c r="L476">
        <f t="shared" si="70"/>
        <v>2088.3516199985065</v>
      </c>
      <c r="M476">
        <f t="shared" si="71"/>
        <v>6265.05485999553</v>
      </c>
      <c r="N476">
        <f t="shared" si="73"/>
        <v>425</v>
      </c>
    </row>
    <row r="477" spans="2:14" x14ac:dyDescent="0.2">
      <c r="B477">
        <f t="shared" si="65"/>
        <v>426</v>
      </c>
      <c r="C477" t="str">
        <f>IF(B476&lt;Utenti!$B$25, Quellstärke/(Volumen*Verlustrate)*(1-EXP(-Verlustrate*B477)),"")</f>
        <v/>
      </c>
      <c r="D477">
        <f>IF(B477&gt;Utenti!$B$25, Quellstärke/(Volumen*Verlustrate)*(1-EXP(-Verlustrate*Utenti!$B$25))  * EXP(-Verlustrate*(B477-Utenti!$B$25)), "")</f>
        <v>4.4623510274545117E-7</v>
      </c>
      <c r="E477">
        <f t="shared" si="74"/>
        <v>4.4623510274545117E-7</v>
      </c>
      <c r="F477">
        <f t="shared" si="66"/>
        <v>853.85298838587198</v>
      </c>
      <c r="G477">
        <f t="shared" si="67"/>
        <v>1707.705976771744</v>
      </c>
      <c r="H477">
        <f t="shared" si="68"/>
        <v>5123.1179303152348</v>
      </c>
      <c r="I477">
        <f t="shared" si="72"/>
        <v>426</v>
      </c>
      <c r="J477">
        <f>IF(B476&lt;Utenti!$B$25, C477+C$32/(INTERZONALFLOW)*(1-EXP(-INTERZONALFLOW/NFVOL*B477)),D477)</f>
        <v>4.4623510274545117E-7</v>
      </c>
      <c r="K477">
        <f t="shared" si="69"/>
        <v>1044.1758100026</v>
      </c>
      <c r="L477">
        <f t="shared" si="70"/>
        <v>2088.3516200051999</v>
      </c>
      <c r="M477">
        <f t="shared" si="71"/>
        <v>6265.0548600156108</v>
      </c>
      <c r="N477">
        <f t="shared" si="73"/>
        <v>426</v>
      </c>
    </row>
    <row r="478" spans="2:14" x14ac:dyDescent="0.2">
      <c r="B478">
        <f t="shared" si="65"/>
        <v>427</v>
      </c>
      <c r="C478" t="str">
        <f>IF(B477&lt;Utenti!$B$25, Quellstärke/(Volumen*Verlustrate)*(1-EXP(-Verlustrate*B478)),"")</f>
        <v/>
      </c>
      <c r="D478">
        <f>IF(B478&gt;Utenti!$B$25, Quellstärke/(Volumen*Verlustrate)*(1-EXP(-Verlustrate*Utenti!$B$25))  * EXP(-Verlustrate*(B478-Utenti!$B$25)), "")</f>
        <v>4.2003738504360429E-7</v>
      </c>
      <c r="E478">
        <f t="shared" si="74"/>
        <v>4.2003738504360429E-7</v>
      </c>
      <c r="F478">
        <f t="shared" si="66"/>
        <v>853.85298838902224</v>
      </c>
      <c r="G478">
        <f t="shared" si="67"/>
        <v>1707.7059767780445</v>
      </c>
      <c r="H478">
        <f t="shared" si="68"/>
        <v>5123.1179303341369</v>
      </c>
      <c r="I478">
        <f t="shared" si="72"/>
        <v>427</v>
      </c>
      <c r="J478">
        <f>IF(B477&lt;Utenti!$B$25, C478+C$32/(INTERZONALFLOW)*(1-EXP(-INTERZONALFLOW/NFVOL*B478)),D478)</f>
        <v>4.2003738504360429E-7</v>
      </c>
      <c r="K478">
        <f t="shared" si="69"/>
        <v>1044.1758100057502</v>
      </c>
      <c r="L478">
        <f t="shared" si="70"/>
        <v>2088.3516200115005</v>
      </c>
      <c r="M478">
        <f t="shared" si="71"/>
        <v>6265.0548600345128</v>
      </c>
      <c r="N478">
        <f t="shared" si="73"/>
        <v>427</v>
      </c>
    </row>
    <row r="479" spans="2:14" x14ac:dyDescent="0.2">
      <c r="B479">
        <f t="shared" si="65"/>
        <v>428</v>
      </c>
      <c r="C479" t="str">
        <f>IF(B478&lt;Utenti!$B$25, Quellstärke/(Volumen*Verlustrate)*(1-EXP(-Verlustrate*B479)),"")</f>
        <v/>
      </c>
      <c r="D479">
        <f>IF(B479&gt;Utenti!$B$25, Quellstärke/(Volumen*Verlustrate)*(1-EXP(-Verlustrate*Utenti!$B$25))  * EXP(-Verlustrate*(B479-Utenti!$B$25)), "")</f>
        <v>3.9537769159973948E-7</v>
      </c>
      <c r="E479">
        <f t="shared" si="74"/>
        <v>3.9537769159973948E-7</v>
      </c>
      <c r="F479">
        <f t="shared" si="66"/>
        <v>853.85298839198754</v>
      </c>
      <c r="G479">
        <f t="shared" si="67"/>
        <v>1707.7059767839751</v>
      </c>
      <c r="H479">
        <f t="shared" si="68"/>
        <v>5123.1179303519293</v>
      </c>
      <c r="I479">
        <f t="shared" si="72"/>
        <v>428</v>
      </c>
      <c r="J479">
        <f>IF(B478&lt;Utenti!$B$25, C479+C$32/(INTERZONALFLOW)*(1-EXP(-INTERZONALFLOW/NFVOL*B479)),D479)</f>
        <v>3.9537769159973948E-7</v>
      </c>
      <c r="K479">
        <f t="shared" si="69"/>
        <v>1044.1758100087156</v>
      </c>
      <c r="L479">
        <f t="shared" si="70"/>
        <v>2088.3516200174313</v>
      </c>
      <c r="M479">
        <f t="shared" si="71"/>
        <v>6265.0548600523052</v>
      </c>
      <c r="N479">
        <f t="shared" si="73"/>
        <v>428</v>
      </c>
    </row>
    <row r="480" spans="2:14" x14ac:dyDescent="0.2">
      <c r="B480">
        <f t="shared" si="65"/>
        <v>429</v>
      </c>
      <c r="C480" t="str">
        <f>IF(B479&lt;Utenti!$B$25, Quellstärke/(Volumen*Verlustrate)*(1-EXP(-Verlustrate*B480)),"")</f>
        <v/>
      </c>
      <c r="D480">
        <f>IF(B480&gt;Utenti!$B$25, Quellstärke/(Volumen*Verlustrate)*(1-EXP(-Verlustrate*Utenti!$B$25))  * EXP(-Verlustrate*(B480-Utenti!$B$25)), "")</f>
        <v>3.7216572757806001E-7</v>
      </c>
      <c r="E480">
        <f t="shared" si="74"/>
        <v>3.7216572757806001E-7</v>
      </c>
      <c r="F480">
        <f t="shared" si="66"/>
        <v>853.85298839477878</v>
      </c>
      <c r="G480">
        <f t="shared" si="67"/>
        <v>1707.7059767895576</v>
      </c>
      <c r="H480">
        <f t="shared" si="68"/>
        <v>5123.1179303686768</v>
      </c>
      <c r="I480">
        <f t="shared" si="72"/>
        <v>429</v>
      </c>
      <c r="J480">
        <f>IF(B479&lt;Utenti!$B$25, C480+C$32/(INTERZONALFLOW)*(1-EXP(-INTERZONALFLOW/NFVOL*B480)),D480)</f>
        <v>3.7216572757806001E-7</v>
      </c>
      <c r="K480">
        <f t="shared" si="69"/>
        <v>1044.1758100115069</v>
      </c>
      <c r="L480">
        <f t="shared" si="70"/>
        <v>2088.3516200230138</v>
      </c>
      <c r="M480">
        <f t="shared" si="71"/>
        <v>6265.0548600690527</v>
      </c>
      <c r="N480">
        <f t="shared" si="73"/>
        <v>429</v>
      </c>
    </row>
    <row r="481" spans="2:14" x14ac:dyDescent="0.2">
      <c r="B481">
        <f t="shared" si="65"/>
        <v>430</v>
      </c>
      <c r="C481" t="str">
        <f>IF(B480&lt;Utenti!$B$25, Quellstärke/(Volumen*Verlustrate)*(1-EXP(-Verlustrate*B481)),"")</f>
        <v/>
      </c>
      <c r="D481">
        <f>IF(B481&gt;Utenti!$B$25, Quellstärke/(Volumen*Verlustrate)*(1-EXP(-Verlustrate*Utenti!$B$25))  * EXP(-Verlustrate*(B481-Utenti!$B$25)), "")</f>
        <v>3.5031649920179394E-7</v>
      </c>
      <c r="E481">
        <f t="shared" si="74"/>
        <v>3.5031649920179394E-7</v>
      </c>
      <c r="F481">
        <f t="shared" si="66"/>
        <v>853.85298839740619</v>
      </c>
      <c r="G481">
        <f t="shared" si="67"/>
        <v>1707.7059767948124</v>
      </c>
      <c r="H481">
        <f t="shared" si="68"/>
        <v>5123.117930384441</v>
      </c>
      <c r="I481">
        <f t="shared" si="72"/>
        <v>430</v>
      </c>
      <c r="J481">
        <f>IF(B480&lt;Utenti!$B$25, C481+C$32/(INTERZONALFLOW)*(1-EXP(-INTERZONALFLOW/NFVOL*B481)),D481)</f>
        <v>3.5031649920179394E-7</v>
      </c>
      <c r="K481">
        <f t="shared" si="69"/>
        <v>1044.1758100141342</v>
      </c>
      <c r="L481">
        <f t="shared" si="70"/>
        <v>2088.3516200282684</v>
      </c>
      <c r="M481">
        <f t="shared" si="71"/>
        <v>6265.0548600848169</v>
      </c>
      <c r="N481">
        <f t="shared" si="73"/>
        <v>430</v>
      </c>
    </row>
    <row r="482" spans="2:14" x14ac:dyDescent="0.2">
      <c r="B482">
        <f t="shared" si="65"/>
        <v>431</v>
      </c>
      <c r="C482" t="str">
        <f>IF(B481&lt;Utenti!$B$25, Quellstärke/(Volumen*Verlustrate)*(1-EXP(-Verlustrate*B482)),"")</f>
        <v/>
      </c>
      <c r="D482">
        <f>IF(B482&gt;Utenti!$B$25, Quellstärke/(Volumen*Verlustrate)*(1-EXP(-Verlustrate*Utenti!$B$25))  * EXP(-Verlustrate*(B482-Utenti!$B$25)), "")</f>
        <v>3.2975000253686643E-7</v>
      </c>
      <c r="E482">
        <f t="shared" si="74"/>
        <v>3.2975000253686643E-7</v>
      </c>
      <c r="F482">
        <f t="shared" si="66"/>
        <v>853.85298839987934</v>
      </c>
      <c r="G482">
        <f t="shared" si="67"/>
        <v>1707.7059767997587</v>
      </c>
      <c r="H482">
        <f t="shared" si="68"/>
        <v>5123.1179303992794</v>
      </c>
      <c r="I482">
        <f t="shared" si="72"/>
        <v>431</v>
      </c>
      <c r="J482">
        <f>IF(B481&lt;Utenti!$B$25, C482+C$32/(INTERZONALFLOW)*(1-EXP(-INTERZONALFLOW/NFVOL*B482)),D482)</f>
        <v>3.2975000253686643E-7</v>
      </c>
      <c r="K482">
        <f t="shared" si="69"/>
        <v>1044.1758100166073</v>
      </c>
      <c r="L482">
        <f t="shared" si="70"/>
        <v>2088.3516200332147</v>
      </c>
      <c r="M482">
        <f t="shared" si="71"/>
        <v>6265.0548600996553</v>
      </c>
      <c r="N482">
        <f t="shared" si="73"/>
        <v>431</v>
      </c>
    </row>
    <row r="483" spans="2:14" x14ac:dyDescent="0.2">
      <c r="B483">
        <f t="shared" si="65"/>
        <v>432</v>
      </c>
      <c r="C483" t="str">
        <f>IF(B482&lt;Utenti!$B$25, Quellstärke/(Volumen*Verlustrate)*(1-EXP(-Verlustrate*B483)),"")</f>
        <v/>
      </c>
      <c r="D483">
        <f>IF(B483&gt;Utenti!$B$25, Quellstärke/(Volumen*Verlustrate)*(1-EXP(-Verlustrate*Utenti!$B$25))  * EXP(-Verlustrate*(B483-Utenti!$B$25)), "")</f>
        <v>3.1039093054657538E-7</v>
      </c>
      <c r="E483">
        <f t="shared" si="74"/>
        <v>3.1039093054657538E-7</v>
      </c>
      <c r="F483">
        <f t="shared" si="66"/>
        <v>853.8529884022073</v>
      </c>
      <c r="G483">
        <f t="shared" si="67"/>
        <v>1707.7059768044146</v>
      </c>
      <c r="H483">
        <f t="shared" si="68"/>
        <v>5123.1179304132474</v>
      </c>
      <c r="I483">
        <f t="shared" si="72"/>
        <v>432</v>
      </c>
      <c r="J483">
        <f>IF(B482&lt;Utenti!$B$25, C483+C$32/(INTERZONALFLOW)*(1-EXP(-INTERZONALFLOW/NFVOL*B483)),D483)</f>
        <v>3.1039093054657538E-7</v>
      </c>
      <c r="K483">
        <f t="shared" si="69"/>
        <v>1044.1758100189352</v>
      </c>
      <c r="L483">
        <f t="shared" si="70"/>
        <v>2088.3516200378704</v>
      </c>
      <c r="M483">
        <f t="shared" si="71"/>
        <v>6265.0548601136234</v>
      </c>
      <c r="N483">
        <f t="shared" si="73"/>
        <v>432</v>
      </c>
    </row>
    <row r="484" spans="2:14" x14ac:dyDescent="0.2">
      <c r="B484">
        <f t="shared" si="65"/>
        <v>433</v>
      </c>
      <c r="C484" t="str">
        <f>IF(B483&lt;Utenti!$B$25, Quellstärke/(Volumen*Verlustrate)*(1-EXP(-Verlustrate*B484)),"")</f>
        <v/>
      </c>
      <c r="D484">
        <f>IF(B484&gt;Utenti!$B$25, Quellstärke/(Volumen*Verlustrate)*(1-EXP(-Verlustrate*Utenti!$B$25))  * EXP(-Verlustrate*(B484-Utenti!$B$25)), "")</f>
        <v>2.9216839734458455E-7</v>
      </c>
      <c r="E484">
        <f t="shared" si="74"/>
        <v>2.9216839734458455E-7</v>
      </c>
      <c r="F484">
        <f t="shared" si="66"/>
        <v>853.85298840439862</v>
      </c>
      <c r="G484">
        <f t="shared" si="67"/>
        <v>1707.7059768087972</v>
      </c>
      <c r="H484">
        <f t="shared" si="68"/>
        <v>5123.1179304263951</v>
      </c>
      <c r="I484">
        <f t="shared" si="72"/>
        <v>433</v>
      </c>
      <c r="J484">
        <f>IF(B483&lt;Utenti!$B$25, C484+C$32/(INTERZONALFLOW)*(1-EXP(-INTERZONALFLOW/NFVOL*B484)),D484)</f>
        <v>2.9216839734458455E-7</v>
      </c>
      <c r="K484">
        <f t="shared" si="69"/>
        <v>1044.1758100211264</v>
      </c>
      <c r="L484">
        <f t="shared" si="70"/>
        <v>2088.3516200422528</v>
      </c>
      <c r="M484">
        <f t="shared" si="71"/>
        <v>6265.054860126771</v>
      </c>
      <c r="N484">
        <f t="shared" si="73"/>
        <v>433</v>
      </c>
    </row>
    <row r="485" spans="2:14" x14ac:dyDescent="0.2">
      <c r="B485">
        <f t="shared" si="65"/>
        <v>434</v>
      </c>
      <c r="C485" t="str">
        <f>IF(B484&lt;Utenti!$B$25, Quellstärke/(Volumen*Verlustrate)*(1-EXP(-Verlustrate*B485)),"")</f>
        <v/>
      </c>
      <c r="D485">
        <f>IF(B485&gt;Utenti!$B$25, Quellstärke/(Volumen*Verlustrate)*(1-EXP(-Verlustrate*Utenti!$B$25))  * EXP(-Verlustrate*(B485-Utenti!$B$25)), "")</f>
        <v>2.7501567863657054E-7</v>
      </c>
      <c r="E485">
        <f t="shared" si="74"/>
        <v>2.7501567863657054E-7</v>
      </c>
      <c r="F485">
        <f t="shared" si="66"/>
        <v>853.85298840646124</v>
      </c>
      <c r="G485">
        <f t="shared" si="67"/>
        <v>1707.7059768129225</v>
      </c>
      <c r="H485">
        <f t="shared" si="68"/>
        <v>5123.1179304387706</v>
      </c>
      <c r="I485">
        <f t="shared" si="72"/>
        <v>434</v>
      </c>
      <c r="J485">
        <f>IF(B484&lt;Utenti!$B$25, C485+C$32/(INTERZONALFLOW)*(1-EXP(-INTERZONALFLOW/NFVOL*B485)),D485)</f>
        <v>2.7501567863657054E-7</v>
      </c>
      <c r="K485">
        <f t="shared" si="69"/>
        <v>1044.1758100231889</v>
      </c>
      <c r="L485">
        <f t="shared" si="70"/>
        <v>2088.3516200463778</v>
      </c>
      <c r="M485">
        <f t="shared" si="71"/>
        <v>6265.0548601391465</v>
      </c>
      <c r="N485">
        <f t="shared" si="73"/>
        <v>434</v>
      </c>
    </row>
    <row r="486" spans="2:14" x14ac:dyDescent="0.2">
      <c r="B486">
        <f t="shared" si="65"/>
        <v>435</v>
      </c>
      <c r="C486" t="str">
        <f>IF(B485&lt;Utenti!$B$25, Quellstärke/(Volumen*Verlustrate)*(1-EXP(-Verlustrate*B486)),"")</f>
        <v/>
      </c>
      <c r="D486">
        <f>IF(B486&gt;Utenti!$B$25, Quellstärke/(Volumen*Verlustrate)*(1-EXP(-Verlustrate*Utenti!$B$25))  * EXP(-Verlustrate*(B486-Utenti!$B$25)), "")</f>
        <v>2.5886996740010557E-7</v>
      </c>
      <c r="E486">
        <f t="shared" si="74"/>
        <v>2.5886996740010557E-7</v>
      </c>
      <c r="F486">
        <f t="shared" si="66"/>
        <v>853.85298840840278</v>
      </c>
      <c r="G486">
        <f t="shared" si="67"/>
        <v>1707.7059768168056</v>
      </c>
      <c r="H486">
        <f t="shared" si="68"/>
        <v>5123.1179304504194</v>
      </c>
      <c r="I486">
        <f t="shared" si="72"/>
        <v>435</v>
      </c>
      <c r="J486">
        <f>IF(B485&lt;Utenti!$B$25, C486+C$32/(INTERZONALFLOW)*(1-EXP(-INTERZONALFLOW/NFVOL*B486)),D486)</f>
        <v>2.5886996740010557E-7</v>
      </c>
      <c r="K486">
        <f t="shared" si="69"/>
        <v>1044.1758100251304</v>
      </c>
      <c r="L486">
        <f t="shared" si="70"/>
        <v>2088.3516200502609</v>
      </c>
      <c r="M486">
        <f t="shared" si="71"/>
        <v>6265.0548601507953</v>
      </c>
      <c r="N486">
        <f t="shared" si="73"/>
        <v>435</v>
      </c>
    </row>
    <row r="487" spans="2:14" x14ac:dyDescent="0.2">
      <c r="B487">
        <f t="shared" si="65"/>
        <v>436</v>
      </c>
      <c r="C487" t="str">
        <f>IF(B486&lt;Utenti!$B$25, Quellstärke/(Volumen*Verlustrate)*(1-EXP(-Verlustrate*B487)),"")</f>
        <v/>
      </c>
      <c r="D487">
        <f>IF(B487&gt;Utenti!$B$25, Quellstärke/(Volumen*Verlustrate)*(1-EXP(-Verlustrate*Utenti!$B$25))  * EXP(-Verlustrate*(B487-Utenti!$B$25)), "")</f>
        <v>2.4367214390816289E-7</v>
      </c>
      <c r="E487">
        <f t="shared" si="74"/>
        <v>2.4367214390816289E-7</v>
      </c>
      <c r="F487">
        <f t="shared" si="66"/>
        <v>853.8529884102303</v>
      </c>
      <c r="G487">
        <f t="shared" si="67"/>
        <v>1707.7059768204606</v>
      </c>
      <c r="H487">
        <f t="shared" si="68"/>
        <v>5123.1179304613843</v>
      </c>
      <c r="I487">
        <f t="shared" si="72"/>
        <v>436</v>
      </c>
      <c r="J487">
        <f>IF(B486&lt;Utenti!$B$25, C487+C$32/(INTERZONALFLOW)*(1-EXP(-INTERZONALFLOW/NFVOL*B487)),D487)</f>
        <v>2.4367214390816289E-7</v>
      </c>
      <c r="K487">
        <f t="shared" si="69"/>
        <v>1044.1758100269581</v>
      </c>
      <c r="L487">
        <f t="shared" si="70"/>
        <v>2088.3516200539161</v>
      </c>
      <c r="M487">
        <f t="shared" si="71"/>
        <v>6265.0548601617602</v>
      </c>
      <c r="N487">
        <f t="shared" si="73"/>
        <v>436</v>
      </c>
    </row>
    <row r="488" spans="2:14" x14ac:dyDescent="0.2">
      <c r="B488">
        <f t="shared" si="65"/>
        <v>437</v>
      </c>
      <c r="C488" t="str">
        <f>IF(B487&lt;Utenti!$B$25, Quellstärke/(Volumen*Verlustrate)*(1-EXP(-Verlustrate*B488)),"")</f>
        <v/>
      </c>
      <c r="D488">
        <f>IF(B488&gt;Utenti!$B$25, Quellstärke/(Volumen*Verlustrate)*(1-EXP(-Verlustrate*Utenti!$B$25))  * EXP(-Verlustrate*(B488-Utenti!$B$25)), "")</f>
        <v>2.293665592541664E-7</v>
      </c>
      <c r="E488">
        <f t="shared" si="74"/>
        <v>2.293665592541664E-7</v>
      </c>
      <c r="F488">
        <f t="shared" si="66"/>
        <v>853.85298841195049</v>
      </c>
      <c r="G488">
        <f t="shared" si="67"/>
        <v>1707.705976823901</v>
      </c>
      <c r="H488">
        <f t="shared" si="68"/>
        <v>5123.1179304717061</v>
      </c>
      <c r="I488">
        <f t="shared" si="72"/>
        <v>437</v>
      </c>
      <c r="J488">
        <f>IF(B487&lt;Utenti!$B$25, C488+C$32/(INTERZONALFLOW)*(1-EXP(-INTERZONALFLOW/NFVOL*B488)),D488)</f>
        <v>2.293665592541664E-7</v>
      </c>
      <c r="K488">
        <f t="shared" si="69"/>
        <v>1044.1758100286784</v>
      </c>
      <c r="L488">
        <f t="shared" si="70"/>
        <v>2088.3516200573567</v>
      </c>
      <c r="M488">
        <f t="shared" si="71"/>
        <v>6265.054860172082</v>
      </c>
      <c r="N488">
        <f t="shared" si="73"/>
        <v>437</v>
      </c>
    </row>
    <row r="489" spans="2:14" x14ac:dyDescent="0.2">
      <c r="B489">
        <f t="shared" si="65"/>
        <v>438</v>
      </c>
      <c r="C489" t="str">
        <f>IF(B488&lt;Utenti!$B$25, Quellstärke/(Volumen*Verlustrate)*(1-EXP(-Verlustrate*B489)),"")</f>
        <v/>
      </c>
      <c r="D489">
        <f>IF(B489&gt;Utenti!$B$25, Quellstärke/(Volumen*Verlustrate)*(1-EXP(-Verlustrate*Utenti!$B$25))  * EXP(-Verlustrate*(B489-Utenti!$B$25)), "")</f>
        <v>2.1590083158591462E-7</v>
      </c>
      <c r="E489">
        <f t="shared" si="74"/>
        <v>2.1590083158591462E-7</v>
      </c>
      <c r="F489">
        <f t="shared" si="66"/>
        <v>853.85298841356973</v>
      </c>
      <c r="G489">
        <f t="shared" si="67"/>
        <v>1707.7059768271395</v>
      </c>
      <c r="H489">
        <f t="shared" si="68"/>
        <v>5123.1179304814214</v>
      </c>
      <c r="I489">
        <f t="shared" si="72"/>
        <v>438</v>
      </c>
      <c r="J489">
        <f>IF(B488&lt;Utenti!$B$25, C489+C$32/(INTERZONALFLOW)*(1-EXP(-INTERZONALFLOW/NFVOL*B489)),D489)</f>
        <v>2.1590083158591462E-7</v>
      </c>
      <c r="K489">
        <f t="shared" si="69"/>
        <v>1044.1758100302977</v>
      </c>
      <c r="L489">
        <f t="shared" si="70"/>
        <v>2088.3516200605955</v>
      </c>
      <c r="M489">
        <f t="shared" si="71"/>
        <v>6265.0548601817973</v>
      </c>
      <c r="N489">
        <f t="shared" si="73"/>
        <v>438</v>
      </c>
    </row>
    <row r="490" spans="2:14" x14ac:dyDescent="0.2">
      <c r="B490">
        <f t="shared" si="65"/>
        <v>439</v>
      </c>
      <c r="C490" t="str">
        <f>IF(B489&lt;Utenti!$B$25, Quellstärke/(Volumen*Verlustrate)*(1-EXP(-Verlustrate*B490)),"")</f>
        <v/>
      </c>
      <c r="D490">
        <f>IF(B490&gt;Utenti!$B$25, Quellstärke/(Volumen*Verlustrate)*(1-EXP(-Verlustrate*Utenti!$B$25))  * EXP(-Verlustrate*(B490-Utenti!$B$25)), "")</f>
        <v>2.0322565430227489E-7</v>
      </c>
      <c r="E490">
        <f t="shared" si="74"/>
        <v>2.0322565430227489E-7</v>
      </c>
      <c r="F490">
        <f t="shared" si="66"/>
        <v>853.85298841509393</v>
      </c>
      <c r="G490">
        <f t="shared" si="67"/>
        <v>1707.7059768301879</v>
      </c>
      <c r="H490">
        <f t="shared" si="68"/>
        <v>5123.1179304905663</v>
      </c>
      <c r="I490">
        <f t="shared" si="72"/>
        <v>439</v>
      </c>
      <c r="J490">
        <f>IF(B489&lt;Utenti!$B$25, C490+C$32/(INTERZONALFLOW)*(1-EXP(-INTERZONALFLOW/NFVOL*B490)),D490)</f>
        <v>2.0322565430227489E-7</v>
      </c>
      <c r="K490">
        <f t="shared" si="69"/>
        <v>1044.1758100318218</v>
      </c>
      <c r="L490">
        <f t="shared" si="70"/>
        <v>2088.3516200636436</v>
      </c>
      <c r="M490">
        <f t="shared" si="71"/>
        <v>6265.0548601909422</v>
      </c>
      <c r="N490">
        <f t="shared" si="73"/>
        <v>439</v>
      </c>
    </row>
    <row r="491" spans="2:14" x14ac:dyDescent="0.2">
      <c r="B491">
        <f t="shared" si="65"/>
        <v>440</v>
      </c>
      <c r="C491" t="str">
        <f>IF(B490&lt;Utenti!$B$25, Quellstärke/(Volumen*Verlustrate)*(1-EXP(-Verlustrate*B491)),"")</f>
        <v/>
      </c>
      <c r="D491">
        <f>IF(B491&gt;Utenti!$B$25, Quellstärke/(Volumen*Verlustrate)*(1-EXP(-Verlustrate*Utenti!$B$25))  * EXP(-Verlustrate*(B491-Utenti!$B$25)), "")</f>
        <v>1.9129461551032925E-7</v>
      </c>
      <c r="E491">
        <f t="shared" si="74"/>
        <v>1.9129461551032925E-7</v>
      </c>
      <c r="F491">
        <f t="shared" si="66"/>
        <v>853.85298841652866</v>
      </c>
      <c r="G491">
        <f t="shared" si="67"/>
        <v>1707.7059768330573</v>
      </c>
      <c r="H491">
        <f t="shared" si="68"/>
        <v>5123.1179304991747</v>
      </c>
      <c r="I491">
        <f t="shared" si="72"/>
        <v>440</v>
      </c>
      <c r="J491">
        <f>IF(B490&lt;Utenti!$B$25, C491+C$32/(INTERZONALFLOW)*(1-EXP(-INTERZONALFLOW/NFVOL*B491)),D491)</f>
        <v>1.9129461551032925E-7</v>
      </c>
      <c r="K491">
        <f t="shared" si="69"/>
        <v>1044.1758100332565</v>
      </c>
      <c r="L491">
        <f t="shared" si="70"/>
        <v>2088.3516200665131</v>
      </c>
      <c r="M491">
        <f t="shared" si="71"/>
        <v>6265.0548601995506</v>
      </c>
      <c r="N491">
        <f t="shared" si="73"/>
        <v>440</v>
      </c>
    </row>
    <row r="492" spans="2:14" x14ac:dyDescent="0.2">
      <c r="B492">
        <f t="shared" si="65"/>
        <v>441</v>
      </c>
      <c r="C492" t="str">
        <f>IF(B491&lt;Utenti!$B$25, Quellstärke/(Volumen*Verlustrate)*(1-EXP(-Verlustrate*B492)),"")</f>
        <v/>
      </c>
      <c r="D492">
        <f>IF(B492&gt;Utenti!$B$25, Quellstärke/(Volumen*Verlustrate)*(1-EXP(-Verlustrate*Utenti!$B$25))  * EXP(-Verlustrate*(B492-Utenti!$B$25)), "")</f>
        <v>1.8006402808188645E-7</v>
      </c>
      <c r="E492">
        <f t="shared" si="74"/>
        <v>1.8006402808188645E-7</v>
      </c>
      <c r="F492">
        <f t="shared" si="66"/>
        <v>853.85298841787915</v>
      </c>
      <c r="G492">
        <f t="shared" si="67"/>
        <v>1707.7059768357583</v>
      </c>
      <c r="H492">
        <f t="shared" si="68"/>
        <v>5123.1179305072774</v>
      </c>
      <c r="I492">
        <f t="shared" si="72"/>
        <v>441</v>
      </c>
      <c r="J492">
        <f>IF(B491&lt;Utenti!$B$25, C492+C$32/(INTERZONALFLOW)*(1-EXP(-INTERZONALFLOW/NFVOL*B492)),D492)</f>
        <v>1.8006402808188645E-7</v>
      </c>
      <c r="K492">
        <f t="shared" si="69"/>
        <v>1044.1758100346069</v>
      </c>
      <c r="L492">
        <f t="shared" si="70"/>
        <v>2088.3516200692138</v>
      </c>
      <c r="M492">
        <f t="shared" si="71"/>
        <v>6265.0548602076533</v>
      </c>
      <c r="N492">
        <f t="shared" si="73"/>
        <v>441</v>
      </c>
    </row>
    <row r="493" spans="2:14" x14ac:dyDescent="0.2">
      <c r="B493">
        <f t="shared" si="65"/>
        <v>442</v>
      </c>
      <c r="C493" t="str">
        <f>IF(B492&lt;Utenti!$B$25, Quellstärke/(Volumen*Verlustrate)*(1-EXP(-Verlustrate*B493)),"")</f>
        <v/>
      </c>
      <c r="D493">
        <f>IF(B493&gt;Utenti!$B$25, Quellstärke/(Volumen*Verlustrate)*(1-EXP(-Verlustrate*Utenti!$B$25))  * EXP(-Verlustrate*(B493-Utenti!$B$25)), "")</f>
        <v>1.6949276968709897E-7</v>
      </c>
      <c r="E493">
        <f t="shared" si="74"/>
        <v>1.6949276968709897E-7</v>
      </c>
      <c r="F493">
        <f t="shared" si="66"/>
        <v>853.85298841915039</v>
      </c>
      <c r="G493">
        <f t="shared" si="67"/>
        <v>1707.7059768383008</v>
      </c>
      <c r="H493">
        <f t="shared" si="68"/>
        <v>5123.1179305149044</v>
      </c>
      <c r="I493">
        <f t="shared" si="72"/>
        <v>442</v>
      </c>
      <c r="J493">
        <f>IF(B492&lt;Utenti!$B$25, C493+C$32/(INTERZONALFLOW)*(1-EXP(-INTERZONALFLOW/NFVOL*B493)),D493)</f>
        <v>1.6949276968709897E-7</v>
      </c>
      <c r="K493">
        <f t="shared" si="69"/>
        <v>1044.1758100358782</v>
      </c>
      <c r="L493">
        <f t="shared" si="70"/>
        <v>2088.3516200717563</v>
      </c>
      <c r="M493">
        <f t="shared" si="71"/>
        <v>6265.0548602152803</v>
      </c>
      <c r="N493">
        <f t="shared" si="73"/>
        <v>442</v>
      </c>
    </row>
    <row r="494" spans="2:14" x14ac:dyDescent="0.2">
      <c r="B494">
        <f t="shared" si="65"/>
        <v>443</v>
      </c>
      <c r="C494" t="str">
        <f>IF(B493&lt;Utenti!$B$25, Quellstärke/(Volumen*Verlustrate)*(1-EXP(-Verlustrate*B494)),"")</f>
        <v/>
      </c>
      <c r="D494">
        <f>IF(B494&gt;Utenti!$B$25, Quellstärke/(Volumen*Verlustrate)*(1-EXP(-Verlustrate*Utenti!$B$25))  * EXP(-Verlustrate*(B494-Utenti!$B$25)), "")</f>
        <v>1.5954213221943277E-7</v>
      </c>
      <c r="E494">
        <f t="shared" si="74"/>
        <v>1.5954213221943277E-7</v>
      </c>
      <c r="F494">
        <f t="shared" si="66"/>
        <v>853.85298842034695</v>
      </c>
      <c r="G494">
        <f t="shared" si="67"/>
        <v>1707.7059768406939</v>
      </c>
      <c r="H494">
        <f t="shared" si="68"/>
        <v>5123.117930522084</v>
      </c>
      <c r="I494">
        <f t="shared" si="72"/>
        <v>443</v>
      </c>
      <c r="J494">
        <f>IF(B493&lt;Utenti!$B$25, C494+C$32/(INTERZONALFLOW)*(1-EXP(-INTERZONALFLOW/NFVOL*B494)),D494)</f>
        <v>1.5954213221943277E-7</v>
      </c>
      <c r="K494">
        <f t="shared" si="69"/>
        <v>1044.1758100370748</v>
      </c>
      <c r="L494">
        <f t="shared" si="70"/>
        <v>2088.3516200741497</v>
      </c>
      <c r="M494">
        <f t="shared" si="71"/>
        <v>6265.0548602224599</v>
      </c>
      <c r="N494">
        <f t="shared" si="73"/>
        <v>443</v>
      </c>
    </row>
    <row r="495" spans="2:14" x14ac:dyDescent="0.2">
      <c r="B495">
        <f t="shared" si="65"/>
        <v>444</v>
      </c>
      <c r="C495" t="str">
        <f>IF(B494&lt;Utenti!$B$25, Quellstärke/(Volumen*Verlustrate)*(1-EXP(-Verlustrate*B495)),"")</f>
        <v/>
      </c>
      <c r="D495">
        <f>IF(B495&gt;Utenti!$B$25, Quellstärke/(Volumen*Verlustrate)*(1-EXP(-Verlustrate*Utenti!$B$25))  * EXP(-Verlustrate*(B495-Utenti!$B$25)), "")</f>
        <v>1.5017568006064905E-7</v>
      </c>
      <c r="E495">
        <f t="shared" si="74"/>
        <v>1.5017568006064905E-7</v>
      </c>
      <c r="F495">
        <f t="shared" si="66"/>
        <v>853.85298842147324</v>
      </c>
      <c r="G495">
        <f t="shared" si="67"/>
        <v>1707.7059768429465</v>
      </c>
      <c r="H495">
        <f t="shared" si="68"/>
        <v>5123.1179305288415</v>
      </c>
      <c r="I495">
        <f t="shared" si="72"/>
        <v>444</v>
      </c>
      <c r="J495">
        <f>IF(B494&lt;Utenti!$B$25, C495+C$32/(INTERZONALFLOW)*(1-EXP(-INTERZONALFLOW/NFVOL*B495)),D495)</f>
        <v>1.5017568006064905E-7</v>
      </c>
      <c r="K495">
        <f t="shared" si="69"/>
        <v>1044.1758100382012</v>
      </c>
      <c r="L495">
        <f t="shared" si="70"/>
        <v>2088.3516200764025</v>
      </c>
      <c r="M495">
        <f t="shared" si="71"/>
        <v>6265.0548602292174</v>
      </c>
      <c r="N495">
        <f t="shared" si="73"/>
        <v>444</v>
      </c>
    </row>
    <row r="496" spans="2:14" x14ac:dyDescent="0.2">
      <c r="B496">
        <f t="shared" si="65"/>
        <v>445</v>
      </c>
      <c r="C496" t="str">
        <f>IF(B495&lt;Utenti!$B$25, Quellstärke/(Volumen*Verlustrate)*(1-EXP(-Verlustrate*B496)),"")</f>
        <v/>
      </c>
      <c r="D496">
        <f>IF(B496&gt;Utenti!$B$25, Quellstärke/(Volumen*Verlustrate)*(1-EXP(-Verlustrate*Utenti!$B$25))  * EXP(-Verlustrate*(B496-Utenti!$B$25)), "")</f>
        <v>1.4135911666680952E-7</v>
      </c>
      <c r="E496">
        <f t="shared" si="74"/>
        <v>1.4135911666680952E-7</v>
      </c>
      <c r="F496">
        <f t="shared" si="66"/>
        <v>853.85298842253349</v>
      </c>
      <c r="G496">
        <f t="shared" si="67"/>
        <v>1707.705976845067</v>
      </c>
      <c r="H496">
        <f t="shared" si="68"/>
        <v>5123.1179305352025</v>
      </c>
      <c r="I496">
        <f t="shared" si="72"/>
        <v>445</v>
      </c>
      <c r="J496">
        <f>IF(B495&lt;Utenti!$B$25, C496+C$32/(INTERZONALFLOW)*(1-EXP(-INTERZONALFLOW/NFVOL*B496)),D496)</f>
        <v>1.4135911666680952E-7</v>
      </c>
      <c r="K496">
        <f t="shared" si="69"/>
        <v>1044.1758100392615</v>
      </c>
      <c r="L496">
        <f t="shared" si="70"/>
        <v>2088.351620078523</v>
      </c>
      <c r="M496">
        <f t="shared" si="71"/>
        <v>6265.0548602355784</v>
      </c>
      <c r="N496">
        <f t="shared" si="73"/>
        <v>445</v>
      </c>
    </row>
    <row r="497" spans="2:14" x14ac:dyDescent="0.2">
      <c r="B497">
        <f t="shared" si="65"/>
        <v>446</v>
      </c>
      <c r="C497" t="str">
        <f>IF(B496&lt;Utenti!$B$25, Quellstärke/(Volumen*Verlustrate)*(1-EXP(-Verlustrate*B497)),"")</f>
        <v/>
      </c>
      <c r="D497">
        <f>IF(B497&gt;Utenti!$B$25, Quellstärke/(Volumen*Verlustrate)*(1-EXP(-Verlustrate*Utenti!$B$25))  * EXP(-Verlustrate*(B497-Utenti!$B$25)), "")</f>
        <v>1.3306015898679928E-7</v>
      </c>
      <c r="E497">
        <f t="shared" si="74"/>
        <v>1.3306015898679928E-7</v>
      </c>
      <c r="F497">
        <f t="shared" si="66"/>
        <v>853.85298842353143</v>
      </c>
      <c r="G497">
        <f t="shared" si="67"/>
        <v>1707.7059768470629</v>
      </c>
      <c r="H497">
        <f t="shared" si="68"/>
        <v>5123.1179305411906</v>
      </c>
      <c r="I497">
        <f t="shared" si="72"/>
        <v>446</v>
      </c>
      <c r="J497">
        <f>IF(B496&lt;Utenti!$B$25, C497+C$32/(INTERZONALFLOW)*(1-EXP(-INTERZONALFLOW/NFVOL*B497)),D497)</f>
        <v>1.3306015898679928E-7</v>
      </c>
      <c r="K497">
        <f t="shared" si="69"/>
        <v>1044.1758100402594</v>
      </c>
      <c r="L497">
        <f t="shared" si="70"/>
        <v>2088.3516200805188</v>
      </c>
      <c r="M497">
        <f t="shared" si="71"/>
        <v>6265.0548602415665</v>
      </c>
      <c r="N497">
        <f t="shared" si="73"/>
        <v>446</v>
      </c>
    </row>
    <row r="498" spans="2:14" x14ac:dyDescent="0.2">
      <c r="B498">
        <f t="shared" si="65"/>
        <v>447</v>
      </c>
      <c r="C498" t="str">
        <f>IF(B497&lt;Utenti!$B$25, Quellstärke/(Volumen*Verlustrate)*(1-EXP(-Verlustrate*B498)),"")</f>
        <v/>
      </c>
      <c r="D498">
        <f>IF(B498&gt;Utenti!$B$25, Quellstärke/(Volumen*Verlustrate)*(1-EXP(-Verlustrate*Utenti!$B$25))  * EXP(-Verlustrate*(B498-Utenti!$B$25)), "")</f>
        <v>1.2524841925352349E-7</v>
      </c>
      <c r="E498">
        <f t="shared" si="74"/>
        <v>1.2524841925352349E-7</v>
      </c>
      <c r="F498">
        <f t="shared" si="66"/>
        <v>853.85298842447082</v>
      </c>
      <c r="G498">
        <f t="shared" si="67"/>
        <v>1707.7059768489416</v>
      </c>
      <c r="H498">
        <f t="shared" si="68"/>
        <v>5123.1179305468268</v>
      </c>
      <c r="I498">
        <f t="shared" si="72"/>
        <v>447</v>
      </c>
      <c r="J498">
        <f>IF(B497&lt;Utenti!$B$25, C498+C$32/(INTERZONALFLOW)*(1-EXP(-INTERZONALFLOW/NFVOL*B498)),D498)</f>
        <v>1.2524841925352349E-7</v>
      </c>
      <c r="K498">
        <f t="shared" si="69"/>
        <v>1044.1758100411987</v>
      </c>
      <c r="L498">
        <f t="shared" si="70"/>
        <v>2088.3516200823974</v>
      </c>
      <c r="M498">
        <f t="shared" si="71"/>
        <v>6265.0548602472027</v>
      </c>
      <c r="N498">
        <f t="shared" si="73"/>
        <v>447</v>
      </c>
    </row>
    <row r="499" spans="2:14" x14ac:dyDescent="0.2">
      <c r="B499">
        <f t="shared" si="65"/>
        <v>448</v>
      </c>
      <c r="C499" t="str">
        <f>IF(B498&lt;Utenti!$B$25, Quellstärke/(Volumen*Verlustrate)*(1-EXP(-Verlustrate*B499)),"")</f>
        <v/>
      </c>
      <c r="D499">
        <f>IF(B499&gt;Utenti!$B$25, Quellstärke/(Volumen*Verlustrate)*(1-EXP(-Verlustrate*Utenti!$B$25))  * EXP(-Verlustrate*(B499-Utenti!$B$25)), "")</f>
        <v>1.1789529371494814E-7</v>
      </c>
      <c r="E499">
        <f t="shared" si="74"/>
        <v>1.1789529371494814E-7</v>
      </c>
      <c r="F499">
        <f t="shared" si="66"/>
        <v>853.85298842535508</v>
      </c>
      <c r="G499">
        <f t="shared" si="67"/>
        <v>1707.7059768507102</v>
      </c>
      <c r="H499">
        <f t="shared" si="68"/>
        <v>5123.1179305521318</v>
      </c>
      <c r="I499">
        <f t="shared" si="72"/>
        <v>448</v>
      </c>
      <c r="J499">
        <f>IF(B498&lt;Utenti!$B$25, C499+C$32/(INTERZONALFLOW)*(1-EXP(-INTERZONALFLOW/NFVOL*B499)),D499)</f>
        <v>1.1789529371494814E-7</v>
      </c>
      <c r="K499">
        <f t="shared" si="69"/>
        <v>1044.175810042083</v>
      </c>
      <c r="L499">
        <f t="shared" si="70"/>
        <v>2088.3516200841659</v>
      </c>
      <c r="M499">
        <f t="shared" si="71"/>
        <v>6265.0548602525078</v>
      </c>
      <c r="N499">
        <f t="shared" si="73"/>
        <v>448</v>
      </c>
    </row>
    <row r="500" spans="2:14" x14ac:dyDescent="0.2">
      <c r="B500">
        <f t="shared" si="65"/>
        <v>449</v>
      </c>
      <c r="C500" t="str">
        <f>IF(B499&lt;Utenti!$B$25, Quellstärke/(Volumen*Verlustrate)*(1-EXP(-Verlustrate*B500)),"")</f>
        <v/>
      </c>
      <c r="D500">
        <f>IF(B500&gt;Utenti!$B$25, Quellstärke/(Volumen*Verlustrate)*(1-EXP(-Verlustrate*Utenti!$B$25))  * EXP(-Verlustrate*(B500-Utenti!$B$25)), "")</f>
        <v>1.1097385789755526E-7</v>
      </c>
      <c r="E500">
        <f t="shared" si="74"/>
        <v>1.1097385789755526E-7</v>
      </c>
      <c r="F500">
        <f t="shared" si="66"/>
        <v>853.85298842618738</v>
      </c>
      <c r="G500">
        <f t="shared" si="67"/>
        <v>1707.7059768523748</v>
      </c>
      <c r="H500">
        <f t="shared" si="68"/>
        <v>5123.1179305571259</v>
      </c>
      <c r="I500">
        <f t="shared" si="72"/>
        <v>449</v>
      </c>
      <c r="J500">
        <f>IF(B499&lt;Utenti!$B$25, C500+C$32/(INTERZONALFLOW)*(1-EXP(-INTERZONALFLOW/NFVOL*B500)),D500)</f>
        <v>1.1097385789755526E-7</v>
      </c>
      <c r="K500">
        <f t="shared" si="69"/>
        <v>1044.1758100429154</v>
      </c>
      <c r="L500">
        <f t="shared" si="70"/>
        <v>2088.3516200858307</v>
      </c>
      <c r="M500">
        <f t="shared" si="71"/>
        <v>6265.0548602575018</v>
      </c>
      <c r="N500">
        <f t="shared" si="73"/>
        <v>449</v>
      </c>
    </row>
    <row r="501" spans="2:14" x14ac:dyDescent="0.2">
      <c r="B501">
        <f t="shared" ref="B501:B564" si="75">B500+1</f>
        <v>450</v>
      </c>
      <c r="C501" t="str">
        <f>IF(B500&lt;Utenti!$B$25, Quellstärke/(Volumen*Verlustrate)*(1-EXP(-Verlustrate*B501)),"")</f>
        <v/>
      </c>
      <c r="D501">
        <f>IF(B501&gt;Utenti!$B$25, Quellstärke/(Volumen*Verlustrate)*(1-EXP(-Verlustrate*Utenti!$B$25))  * EXP(-Verlustrate*(B501-Utenti!$B$25)), "")</f>
        <v>1.0445876801870402E-7</v>
      </c>
      <c r="E501">
        <f t="shared" si="74"/>
        <v>1.0445876801870402E-7</v>
      </c>
      <c r="F501">
        <f t="shared" ref="F501:F564" si="76">$E501*$E$25+F500</f>
        <v>853.8529884269708</v>
      </c>
      <c r="G501">
        <f t="shared" ref="G501:G564" si="77">$E501*$E$26+G500</f>
        <v>1707.7059768539416</v>
      </c>
      <c r="H501">
        <f t="shared" ref="H501:H564" si="78">$E501*$E$27+H500</f>
        <v>5123.1179305618261</v>
      </c>
      <c r="I501">
        <f t="shared" si="72"/>
        <v>450</v>
      </c>
      <c r="J501">
        <f>IF(B500&lt;Utenti!$B$25, C501+C$32/(INTERZONALFLOW)*(1-EXP(-INTERZONALFLOW/NFVOL*B501)),D501)</f>
        <v>1.0445876801870402E-7</v>
      </c>
      <c r="K501">
        <f t="shared" ref="K501:K564" si="79">$J501*$E$25+K500</f>
        <v>1044.1758100436989</v>
      </c>
      <c r="L501">
        <f t="shared" ref="L501:L564" si="80">$J501*$E$26+L500</f>
        <v>2088.3516200873978</v>
      </c>
      <c r="M501">
        <f t="shared" ref="M501:M564" si="81">$J501*$E$27+M500</f>
        <v>6265.0548602622021</v>
      </c>
      <c r="N501">
        <f t="shared" si="73"/>
        <v>450</v>
      </c>
    </row>
    <row r="502" spans="2:14" x14ac:dyDescent="0.2">
      <c r="B502">
        <f t="shared" si="75"/>
        <v>451</v>
      </c>
      <c r="C502" t="str">
        <f>IF(B501&lt;Utenti!$B$25, Quellstärke/(Volumen*Verlustrate)*(1-EXP(-Verlustrate*B502)),"")</f>
        <v/>
      </c>
      <c r="D502">
        <f>IF(B502&gt;Utenti!$B$25, Quellstärke/(Volumen*Verlustrate)*(1-EXP(-Verlustrate*Utenti!$B$25))  * EXP(-Verlustrate*(B502-Utenti!$B$25)), "")</f>
        <v>9.8326168186911389E-8</v>
      </c>
      <c r="E502">
        <f t="shared" si="74"/>
        <v>9.8326168186911389E-8</v>
      </c>
      <c r="F502">
        <f t="shared" si="76"/>
        <v>853.85298842770828</v>
      </c>
      <c r="G502">
        <f t="shared" si="77"/>
        <v>1707.7059768554166</v>
      </c>
      <c r="H502">
        <f t="shared" si="78"/>
        <v>5123.1179305662508</v>
      </c>
      <c r="I502">
        <f t="shared" si="72"/>
        <v>451</v>
      </c>
      <c r="J502">
        <f>IF(B501&lt;Utenti!$B$25, C502+C$32/(INTERZONALFLOW)*(1-EXP(-INTERZONALFLOW/NFVOL*B502)),D502)</f>
        <v>9.8326168186911389E-8</v>
      </c>
      <c r="K502">
        <f t="shared" si="79"/>
        <v>1044.1758100444363</v>
      </c>
      <c r="L502">
        <f t="shared" si="80"/>
        <v>2088.3516200888726</v>
      </c>
      <c r="M502">
        <f t="shared" si="81"/>
        <v>6265.0548602666267</v>
      </c>
      <c r="N502">
        <f t="shared" si="73"/>
        <v>451</v>
      </c>
    </row>
    <row r="503" spans="2:14" x14ac:dyDescent="0.2">
      <c r="B503">
        <f t="shared" si="75"/>
        <v>452</v>
      </c>
      <c r="C503" t="str">
        <f>IF(B502&lt;Utenti!$B$25, Quellstärke/(Volumen*Verlustrate)*(1-EXP(-Verlustrate*B503)),"")</f>
        <v/>
      </c>
      <c r="D503">
        <f>IF(B503&gt;Utenti!$B$25, Quellstärke/(Volumen*Verlustrate)*(1-EXP(-Verlustrate*Utenti!$B$25))  * EXP(-Verlustrate*(B503-Utenti!$B$25)), "")</f>
        <v>9.2553603050245239E-8</v>
      </c>
      <c r="E503">
        <f t="shared" si="74"/>
        <v>9.2553603050245239E-8</v>
      </c>
      <c r="F503">
        <f t="shared" si="76"/>
        <v>853.85298842840245</v>
      </c>
      <c r="G503">
        <f t="shared" si="77"/>
        <v>1707.7059768568049</v>
      </c>
      <c r="H503">
        <f t="shared" si="78"/>
        <v>5123.1179305704154</v>
      </c>
      <c r="I503">
        <f t="shared" si="72"/>
        <v>452</v>
      </c>
      <c r="J503">
        <f>IF(B502&lt;Utenti!$B$25, C503+C$32/(INTERZONALFLOW)*(1-EXP(-INTERZONALFLOW/NFVOL*B503)),D503)</f>
        <v>9.2553603050245239E-8</v>
      </c>
      <c r="K503">
        <f t="shared" si="79"/>
        <v>1044.1758100451304</v>
      </c>
      <c r="L503">
        <f t="shared" si="80"/>
        <v>2088.3516200902609</v>
      </c>
      <c r="M503">
        <f t="shared" si="81"/>
        <v>6265.0548602707913</v>
      </c>
      <c r="N503">
        <f t="shared" si="73"/>
        <v>452</v>
      </c>
    </row>
    <row r="504" spans="2:14" x14ac:dyDescent="0.2">
      <c r="B504">
        <f t="shared" si="75"/>
        <v>453</v>
      </c>
      <c r="C504" t="str">
        <f>IF(B503&lt;Utenti!$B$25, Quellstärke/(Volumen*Verlustrate)*(1-EXP(-Verlustrate*B504)),"")</f>
        <v/>
      </c>
      <c r="D504">
        <f>IF(B504&gt;Utenti!$B$25, Quellstärke/(Volumen*Verlustrate)*(1-EXP(-Verlustrate*Utenti!$B$25))  * EXP(-Verlustrate*(B504-Utenti!$B$25)), "")</f>
        <v>8.7119935572986612E-8</v>
      </c>
      <c r="E504">
        <f t="shared" si="74"/>
        <v>8.7119935572986612E-8</v>
      </c>
      <c r="F504">
        <f t="shared" si="76"/>
        <v>853.85298842905581</v>
      </c>
      <c r="G504">
        <f t="shared" si="77"/>
        <v>1707.7059768581116</v>
      </c>
      <c r="H504">
        <f t="shared" si="78"/>
        <v>5123.1179305743362</v>
      </c>
      <c r="I504">
        <f t="shared" ref="I504:I567" si="82">B504</f>
        <v>453</v>
      </c>
      <c r="J504">
        <f>IF(B503&lt;Utenti!$B$25, C504+C$32/(INTERZONALFLOW)*(1-EXP(-INTERZONALFLOW/NFVOL*B504)),D504)</f>
        <v>8.7119935572986612E-8</v>
      </c>
      <c r="K504">
        <f t="shared" si="79"/>
        <v>1044.1758100457839</v>
      </c>
      <c r="L504">
        <f t="shared" si="80"/>
        <v>2088.3516200915678</v>
      </c>
      <c r="M504">
        <f t="shared" si="81"/>
        <v>6265.0548602747122</v>
      </c>
      <c r="N504">
        <f t="shared" si="73"/>
        <v>453</v>
      </c>
    </row>
    <row r="505" spans="2:14" x14ac:dyDescent="0.2">
      <c r="B505">
        <f t="shared" si="75"/>
        <v>454</v>
      </c>
      <c r="C505" t="str">
        <f>IF(B504&lt;Utenti!$B$25, Quellstärke/(Volumen*Verlustrate)*(1-EXP(-Verlustrate*B505)),"")</f>
        <v/>
      </c>
      <c r="D505">
        <f>IF(B505&gt;Utenti!$B$25, Quellstärke/(Volumen*Verlustrate)*(1-EXP(-Verlustrate*Utenti!$B$25))  * EXP(-Verlustrate*(B505-Utenti!$B$25)), "")</f>
        <v>8.2005269639486537E-8</v>
      </c>
      <c r="E505">
        <f t="shared" si="74"/>
        <v>8.2005269639486537E-8</v>
      </c>
      <c r="F505">
        <f t="shared" si="76"/>
        <v>853.85298842967086</v>
      </c>
      <c r="G505">
        <f t="shared" si="77"/>
        <v>1707.7059768593417</v>
      </c>
      <c r="H505">
        <f t="shared" si="78"/>
        <v>5123.1179305780261</v>
      </c>
      <c r="I505">
        <f t="shared" si="82"/>
        <v>454</v>
      </c>
      <c r="J505">
        <f>IF(B504&lt;Utenti!$B$25, C505+C$32/(INTERZONALFLOW)*(1-EXP(-INTERZONALFLOW/NFVOL*B505)),D505)</f>
        <v>8.2005269639486537E-8</v>
      </c>
      <c r="K505">
        <f t="shared" si="79"/>
        <v>1044.175810046399</v>
      </c>
      <c r="L505">
        <f t="shared" si="80"/>
        <v>2088.3516200927979</v>
      </c>
      <c r="M505">
        <f t="shared" si="81"/>
        <v>6265.054860278402</v>
      </c>
      <c r="N505">
        <f t="shared" si="73"/>
        <v>454</v>
      </c>
    </row>
    <row r="506" spans="2:14" x14ac:dyDescent="0.2">
      <c r="B506">
        <f t="shared" si="75"/>
        <v>455</v>
      </c>
      <c r="C506" t="str">
        <f>IF(B505&lt;Utenti!$B$25, Quellstärke/(Volumen*Verlustrate)*(1-EXP(-Verlustrate*B506)),"")</f>
        <v/>
      </c>
      <c r="D506">
        <f>IF(B506&gt;Utenti!$B$25, Quellstärke/(Volumen*Verlustrate)*(1-EXP(-Verlustrate*Utenti!$B$25))  * EXP(-Verlustrate*(B506-Utenti!$B$25)), "")</f>
        <v>7.7190877201819864E-8</v>
      </c>
      <c r="E506">
        <f t="shared" si="74"/>
        <v>7.7190877201819864E-8</v>
      </c>
      <c r="F506">
        <f t="shared" si="76"/>
        <v>853.85298843024975</v>
      </c>
      <c r="G506">
        <f t="shared" si="77"/>
        <v>1707.7059768604995</v>
      </c>
      <c r="H506">
        <f t="shared" si="78"/>
        <v>5123.1179305814994</v>
      </c>
      <c r="I506">
        <f t="shared" si="82"/>
        <v>455</v>
      </c>
      <c r="J506">
        <f>IF(B505&lt;Utenti!$B$25, C506+C$32/(INTERZONALFLOW)*(1-EXP(-INTERZONALFLOW/NFVOL*B506)),D506)</f>
        <v>7.7190877201819864E-8</v>
      </c>
      <c r="K506">
        <f t="shared" si="79"/>
        <v>1044.1758100469779</v>
      </c>
      <c r="L506">
        <f t="shared" si="80"/>
        <v>2088.3516200939557</v>
      </c>
      <c r="M506">
        <f t="shared" si="81"/>
        <v>6265.0548602818753</v>
      </c>
      <c r="N506">
        <f t="shared" ref="N506:N569" si="83">B506</f>
        <v>455</v>
      </c>
    </row>
    <row r="507" spans="2:14" x14ac:dyDescent="0.2">
      <c r="B507">
        <f t="shared" si="75"/>
        <v>456</v>
      </c>
      <c r="C507" t="str">
        <f>IF(B506&lt;Utenti!$B$25, Quellstärke/(Volumen*Verlustrate)*(1-EXP(-Verlustrate*B507)),"")</f>
        <v/>
      </c>
      <c r="D507">
        <f>IF(B507&gt;Utenti!$B$25, Quellstärke/(Volumen*Verlustrate)*(1-EXP(-Verlustrate*Utenti!$B$25))  * EXP(-Verlustrate*(B507-Utenti!$B$25)), "")</f>
        <v>7.2659129704481544E-8</v>
      </c>
      <c r="E507">
        <f t="shared" si="74"/>
        <v>7.2659129704481544E-8</v>
      </c>
      <c r="F507">
        <f t="shared" si="76"/>
        <v>853.85298843079465</v>
      </c>
      <c r="G507">
        <f t="shared" si="77"/>
        <v>1707.7059768615893</v>
      </c>
      <c r="H507">
        <f t="shared" si="78"/>
        <v>5123.1179305847691</v>
      </c>
      <c r="I507">
        <f t="shared" si="82"/>
        <v>456</v>
      </c>
      <c r="J507">
        <f>IF(B506&lt;Utenti!$B$25, C507+C$32/(INTERZONALFLOW)*(1-EXP(-INTERZONALFLOW/NFVOL*B507)),D507)</f>
        <v>7.2659129704481544E-8</v>
      </c>
      <c r="K507">
        <f t="shared" si="79"/>
        <v>1044.1758100475229</v>
      </c>
      <c r="L507">
        <f t="shared" si="80"/>
        <v>2088.3516200950457</v>
      </c>
      <c r="M507">
        <f t="shared" si="81"/>
        <v>6265.054860285145</v>
      </c>
      <c r="N507">
        <f t="shared" si="83"/>
        <v>456</v>
      </c>
    </row>
    <row r="508" spans="2:14" x14ac:dyDescent="0.2">
      <c r="B508">
        <f t="shared" si="75"/>
        <v>457</v>
      </c>
      <c r="C508" t="str">
        <f>IF(B507&lt;Utenti!$B$25, Quellstärke/(Volumen*Verlustrate)*(1-EXP(-Verlustrate*B508)),"")</f>
        <v/>
      </c>
      <c r="D508">
        <f>IF(B508&gt;Utenti!$B$25, Quellstärke/(Volumen*Verlustrate)*(1-EXP(-Verlustrate*Utenti!$B$25))  * EXP(-Verlustrate*(B508-Utenti!$B$25)), "")</f>
        <v>6.8393433535021484E-8</v>
      </c>
      <c r="E508">
        <f t="shared" si="74"/>
        <v>6.8393433535021484E-8</v>
      </c>
      <c r="F508">
        <f t="shared" si="76"/>
        <v>853.85298843130761</v>
      </c>
      <c r="G508">
        <f t="shared" si="77"/>
        <v>1707.7059768626152</v>
      </c>
      <c r="H508">
        <f t="shared" si="78"/>
        <v>5123.1179305878468</v>
      </c>
      <c r="I508">
        <f t="shared" si="82"/>
        <v>457</v>
      </c>
      <c r="J508">
        <f>IF(B507&lt;Utenti!$B$25, C508+C$32/(INTERZONALFLOW)*(1-EXP(-INTERZONALFLOW/NFVOL*B508)),D508)</f>
        <v>6.8393433535021484E-8</v>
      </c>
      <c r="K508">
        <f t="shared" si="79"/>
        <v>1044.1758100480358</v>
      </c>
      <c r="L508">
        <f t="shared" si="80"/>
        <v>2088.3516200960717</v>
      </c>
      <c r="M508">
        <f t="shared" si="81"/>
        <v>6265.0548602882227</v>
      </c>
      <c r="N508">
        <f t="shared" si="83"/>
        <v>457</v>
      </c>
    </row>
    <row r="509" spans="2:14" x14ac:dyDescent="0.2">
      <c r="B509">
        <f t="shared" si="75"/>
        <v>458</v>
      </c>
      <c r="C509" t="str">
        <f>IF(B508&lt;Utenti!$B$25, Quellstärke/(Volumen*Verlustrate)*(1-EXP(-Verlustrate*B509)),"")</f>
        <v/>
      </c>
      <c r="D509">
        <f>IF(B509&gt;Utenti!$B$25, Quellstärke/(Volumen*Verlustrate)*(1-EXP(-Verlustrate*Utenti!$B$25))  * EXP(-Verlustrate*(B509-Utenti!$B$25)), "")</f>
        <v>6.4378169264266431E-8</v>
      </c>
      <c r="E509">
        <f t="shared" si="74"/>
        <v>6.4378169264266431E-8</v>
      </c>
      <c r="F509">
        <f t="shared" si="76"/>
        <v>853.85298843179044</v>
      </c>
      <c r="G509">
        <f t="shared" si="77"/>
        <v>1707.7059768635809</v>
      </c>
      <c r="H509">
        <f t="shared" si="78"/>
        <v>5123.1179305907435</v>
      </c>
      <c r="I509">
        <f t="shared" si="82"/>
        <v>458</v>
      </c>
      <c r="J509">
        <f>IF(B508&lt;Utenti!$B$25, C509+C$32/(INTERZONALFLOW)*(1-EXP(-INTERZONALFLOW/NFVOL*B509)),D509)</f>
        <v>6.4378169264266431E-8</v>
      </c>
      <c r="K509">
        <f t="shared" si="79"/>
        <v>1044.1758100485188</v>
      </c>
      <c r="L509">
        <f t="shared" si="80"/>
        <v>2088.3516200970375</v>
      </c>
      <c r="M509">
        <f t="shared" si="81"/>
        <v>6265.0548602911194</v>
      </c>
      <c r="N509">
        <f t="shared" si="83"/>
        <v>458</v>
      </c>
    </row>
    <row r="510" spans="2:14" x14ac:dyDescent="0.2">
      <c r="B510">
        <f t="shared" si="75"/>
        <v>459</v>
      </c>
      <c r="C510" t="str">
        <f>IF(B509&lt;Utenti!$B$25, Quellstärke/(Volumen*Verlustrate)*(1-EXP(-Verlustrate*B510)),"")</f>
        <v/>
      </c>
      <c r="D510">
        <f>IF(B510&gt;Utenti!$B$25, Quellstärke/(Volumen*Verlustrate)*(1-EXP(-Verlustrate*Utenti!$B$25))  * EXP(-Verlustrate*(B510-Utenti!$B$25)), "")</f>
        <v>6.0598634453646767E-8</v>
      </c>
      <c r="E510">
        <f t="shared" si="74"/>
        <v>6.0598634453646767E-8</v>
      </c>
      <c r="F510">
        <f t="shared" si="76"/>
        <v>853.85298843224496</v>
      </c>
      <c r="G510">
        <f t="shared" si="77"/>
        <v>1707.7059768644899</v>
      </c>
      <c r="H510">
        <f t="shared" si="78"/>
        <v>5123.1179305934702</v>
      </c>
      <c r="I510">
        <f t="shared" si="82"/>
        <v>459</v>
      </c>
      <c r="J510">
        <f>IF(B509&lt;Utenti!$B$25, C510+C$32/(INTERZONALFLOW)*(1-EXP(-INTERZONALFLOW/NFVOL*B510)),D510)</f>
        <v>6.0598634453646767E-8</v>
      </c>
      <c r="K510">
        <f t="shared" si="79"/>
        <v>1044.1758100489733</v>
      </c>
      <c r="L510">
        <f t="shared" si="80"/>
        <v>2088.3516200979466</v>
      </c>
      <c r="M510">
        <f t="shared" si="81"/>
        <v>6265.0548602938461</v>
      </c>
      <c r="N510">
        <f t="shared" si="83"/>
        <v>459</v>
      </c>
    </row>
    <row r="511" spans="2:14" x14ac:dyDescent="0.2">
      <c r="B511">
        <f t="shared" si="75"/>
        <v>460</v>
      </c>
      <c r="C511" t="str">
        <f>IF(B510&lt;Utenti!$B$25, Quellstärke/(Volumen*Verlustrate)*(1-EXP(-Verlustrate*B511)),"")</f>
        <v/>
      </c>
      <c r="D511">
        <f>IF(B511&gt;Utenti!$B$25, Quellstärke/(Volumen*Verlustrate)*(1-EXP(-Verlustrate*Utenti!$B$25))  * EXP(-Verlustrate*(B511-Utenti!$B$25)), "")</f>
        <v>5.7040989820208665E-8</v>
      </c>
      <c r="E511">
        <f t="shared" si="74"/>
        <v>5.7040989820208665E-8</v>
      </c>
      <c r="F511">
        <f t="shared" si="76"/>
        <v>853.85298843267276</v>
      </c>
      <c r="G511">
        <f t="shared" si="77"/>
        <v>1707.7059768653455</v>
      </c>
      <c r="H511">
        <f t="shared" si="78"/>
        <v>5123.1179305960368</v>
      </c>
      <c r="I511">
        <f t="shared" si="82"/>
        <v>460</v>
      </c>
      <c r="J511">
        <f>IF(B510&lt;Utenti!$B$25, C511+C$32/(INTERZONALFLOW)*(1-EXP(-INTERZONALFLOW/NFVOL*B511)),D511)</f>
        <v>5.7040989820208665E-8</v>
      </c>
      <c r="K511">
        <f t="shared" si="79"/>
        <v>1044.1758100494012</v>
      </c>
      <c r="L511">
        <f t="shared" si="80"/>
        <v>2088.3516200988024</v>
      </c>
      <c r="M511">
        <f t="shared" si="81"/>
        <v>6265.0548602964127</v>
      </c>
      <c r="N511">
        <f t="shared" si="83"/>
        <v>460</v>
      </c>
    </row>
    <row r="512" spans="2:14" x14ac:dyDescent="0.2">
      <c r="B512">
        <f t="shared" si="75"/>
        <v>461</v>
      </c>
      <c r="C512" t="str">
        <f>IF(B511&lt;Utenti!$B$25, Quellstärke/(Volumen*Verlustrate)*(1-EXP(-Verlustrate*B512)),"")</f>
        <v/>
      </c>
      <c r="D512">
        <f>IF(B512&gt;Utenti!$B$25, Quellstärke/(Volumen*Verlustrate)*(1-EXP(-Verlustrate*Utenti!$B$25))  * EXP(-Verlustrate*(B512-Utenti!$B$25)), "")</f>
        <v>5.3692208562190559E-8</v>
      </c>
      <c r="E512">
        <f t="shared" si="74"/>
        <v>5.3692208562190559E-8</v>
      </c>
      <c r="F512">
        <f t="shared" si="76"/>
        <v>853.85298843307544</v>
      </c>
      <c r="G512">
        <f t="shared" si="77"/>
        <v>1707.7059768661509</v>
      </c>
      <c r="H512">
        <f t="shared" si="78"/>
        <v>5123.1179305984533</v>
      </c>
      <c r="I512">
        <f t="shared" si="82"/>
        <v>461</v>
      </c>
      <c r="J512">
        <f>IF(B511&lt;Utenti!$B$25, C512+C$32/(INTERZONALFLOW)*(1-EXP(-INTERZONALFLOW/NFVOL*B512)),D512)</f>
        <v>5.3692208562190559E-8</v>
      </c>
      <c r="K512">
        <f t="shared" si="79"/>
        <v>1044.1758100498039</v>
      </c>
      <c r="L512">
        <f t="shared" si="80"/>
        <v>2088.3516200996078</v>
      </c>
      <c r="M512">
        <f t="shared" si="81"/>
        <v>6265.0548602988292</v>
      </c>
      <c r="N512">
        <f t="shared" si="83"/>
        <v>461</v>
      </c>
    </row>
    <row r="513" spans="2:14" x14ac:dyDescent="0.2">
      <c r="B513">
        <f t="shared" si="75"/>
        <v>462</v>
      </c>
      <c r="C513" t="str">
        <f>IF(B512&lt;Utenti!$B$25, Quellstärke/(Volumen*Verlustrate)*(1-EXP(-Verlustrate*B513)),"")</f>
        <v/>
      </c>
      <c r="D513">
        <f>IF(B513&gt;Utenti!$B$25, Quellstärke/(Volumen*Verlustrate)*(1-EXP(-Verlustrate*Utenti!$B$25))  * EXP(-Verlustrate*(B513-Utenti!$B$25)), "")</f>
        <v>5.054002865960827E-8</v>
      </c>
      <c r="E513">
        <f t="shared" si="74"/>
        <v>5.054002865960827E-8</v>
      </c>
      <c r="F513">
        <f t="shared" si="76"/>
        <v>853.85298843345447</v>
      </c>
      <c r="G513">
        <f t="shared" si="77"/>
        <v>1707.7059768669089</v>
      </c>
      <c r="H513">
        <f t="shared" si="78"/>
        <v>5123.117930600728</v>
      </c>
      <c r="I513">
        <f t="shared" si="82"/>
        <v>462</v>
      </c>
      <c r="J513">
        <f>IF(B512&lt;Utenti!$B$25, C513+C$32/(INTERZONALFLOW)*(1-EXP(-INTERZONALFLOW/NFVOL*B513)),D513)</f>
        <v>5.054002865960827E-8</v>
      </c>
      <c r="K513">
        <f t="shared" si="79"/>
        <v>1044.1758100501829</v>
      </c>
      <c r="L513">
        <f t="shared" si="80"/>
        <v>2088.3516201003658</v>
      </c>
      <c r="M513">
        <f t="shared" si="81"/>
        <v>6265.0548603011039</v>
      </c>
      <c r="N513">
        <f t="shared" si="83"/>
        <v>462</v>
      </c>
    </row>
    <row r="514" spans="2:14" x14ac:dyDescent="0.2">
      <c r="B514">
        <f t="shared" si="75"/>
        <v>463</v>
      </c>
      <c r="C514" t="str">
        <f>IF(B513&lt;Utenti!$B$25, Quellstärke/(Volumen*Verlustrate)*(1-EXP(-Verlustrate*B514)),"")</f>
        <v/>
      </c>
      <c r="D514">
        <f>IF(B514&gt;Utenti!$B$25, Quellstärke/(Volumen*Verlustrate)*(1-EXP(-Verlustrate*Utenti!$B$25))  * EXP(-Verlustrate*(B514-Utenti!$B$25)), "")</f>
        <v>4.7572907975194186E-8</v>
      </c>
      <c r="E514">
        <f t="shared" si="74"/>
        <v>4.7572907975194186E-8</v>
      </c>
      <c r="F514">
        <f t="shared" si="76"/>
        <v>853.85298843381122</v>
      </c>
      <c r="G514">
        <f t="shared" si="77"/>
        <v>1707.7059768676224</v>
      </c>
      <c r="H514">
        <f t="shared" si="78"/>
        <v>5123.1179306028689</v>
      </c>
      <c r="I514">
        <f t="shared" si="82"/>
        <v>463</v>
      </c>
      <c r="J514">
        <f>IF(B513&lt;Utenti!$B$25, C514+C$32/(INTERZONALFLOW)*(1-EXP(-INTERZONALFLOW/NFVOL*B514)),D514)</f>
        <v>4.7572907975194186E-8</v>
      </c>
      <c r="K514">
        <f t="shared" si="79"/>
        <v>1044.1758100505397</v>
      </c>
      <c r="L514">
        <f t="shared" si="80"/>
        <v>2088.3516201010793</v>
      </c>
      <c r="M514">
        <f t="shared" si="81"/>
        <v>6265.0548603032448</v>
      </c>
      <c r="N514">
        <f t="shared" si="83"/>
        <v>463</v>
      </c>
    </row>
    <row r="515" spans="2:14" x14ac:dyDescent="0.2">
      <c r="B515">
        <f t="shared" si="75"/>
        <v>464</v>
      </c>
      <c r="C515" t="str">
        <f>IF(B514&lt;Utenti!$B$25, Quellstärke/(Volumen*Verlustrate)*(1-EXP(-Verlustrate*B515)),"")</f>
        <v/>
      </c>
      <c r="D515">
        <f>IF(B515&gt;Utenti!$B$25, Quellstärke/(Volumen*Verlustrate)*(1-EXP(-Verlustrate*Utenti!$B$25))  * EXP(-Verlustrate*(B515-Utenti!$B$25)), "")</f>
        <v>4.477998199128533E-8</v>
      </c>
      <c r="E515">
        <f t="shared" si="74"/>
        <v>4.477998199128533E-8</v>
      </c>
      <c r="F515">
        <f t="shared" si="76"/>
        <v>853.85298843414705</v>
      </c>
      <c r="G515">
        <f t="shared" si="77"/>
        <v>1707.7059768682941</v>
      </c>
      <c r="H515">
        <f t="shared" si="78"/>
        <v>5123.1179306048844</v>
      </c>
      <c r="I515">
        <f t="shared" si="82"/>
        <v>464</v>
      </c>
      <c r="J515">
        <f>IF(B514&lt;Utenti!$B$25, C515+C$32/(INTERZONALFLOW)*(1-EXP(-INTERZONALFLOW/NFVOL*B515)),D515)</f>
        <v>4.477998199128533E-8</v>
      </c>
      <c r="K515">
        <f t="shared" si="79"/>
        <v>1044.1758100508755</v>
      </c>
      <c r="L515">
        <f t="shared" si="80"/>
        <v>2088.351620101751</v>
      </c>
      <c r="M515">
        <f t="shared" si="81"/>
        <v>6265.0548603052603</v>
      </c>
      <c r="N515">
        <f t="shared" si="83"/>
        <v>464</v>
      </c>
    </row>
    <row r="516" spans="2:14" x14ac:dyDescent="0.2">
      <c r="B516">
        <f t="shared" si="75"/>
        <v>465</v>
      </c>
      <c r="C516" t="str">
        <f>IF(B515&lt;Utenti!$B$25, Quellstärke/(Volumen*Verlustrate)*(1-EXP(-Verlustrate*B516)),"")</f>
        <v/>
      </c>
      <c r="D516">
        <f>IF(B516&gt;Utenti!$B$25, Quellstärke/(Volumen*Verlustrate)*(1-EXP(-Verlustrate*Utenti!$B$25))  * EXP(-Verlustrate*(B516-Utenti!$B$25)), "")</f>
        <v>4.2151024027907266E-8</v>
      </c>
      <c r="E516">
        <f t="shared" si="74"/>
        <v>4.2151024027907266E-8</v>
      </c>
      <c r="F516">
        <f t="shared" si="76"/>
        <v>853.85298843446321</v>
      </c>
      <c r="G516">
        <f t="shared" si="77"/>
        <v>1707.7059768689264</v>
      </c>
      <c r="H516">
        <f t="shared" si="78"/>
        <v>5123.1179306067816</v>
      </c>
      <c r="I516">
        <f t="shared" si="82"/>
        <v>465</v>
      </c>
      <c r="J516">
        <f>IF(B515&lt;Utenti!$B$25, C516+C$32/(INTERZONALFLOW)*(1-EXP(-INTERZONALFLOW/NFVOL*B516)),D516)</f>
        <v>4.2151024027907266E-8</v>
      </c>
      <c r="K516">
        <f t="shared" si="79"/>
        <v>1044.1758100511915</v>
      </c>
      <c r="L516">
        <f t="shared" si="80"/>
        <v>2088.3516201023831</v>
      </c>
      <c r="M516">
        <f t="shared" si="81"/>
        <v>6265.0548603071575</v>
      </c>
      <c r="N516">
        <f t="shared" si="83"/>
        <v>465</v>
      </c>
    </row>
    <row r="517" spans="2:14" x14ac:dyDescent="0.2">
      <c r="B517">
        <f t="shared" si="75"/>
        <v>466</v>
      </c>
      <c r="C517" t="str">
        <f>IF(B516&lt;Utenti!$B$25, Quellstärke/(Volumen*Verlustrate)*(1-EXP(-Verlustrate*B517)),"")</f>
        <v/>
      </c>
      <c r="D517">
        <f>IF(B517&gt;Utenti!$B$25, Quellstärke/(Volumen*Verlustrate)*(1-EXP(-Verlustrate*Utenti!$B$25))  * EXP(-Verlustrate*(B517-Utenti!$B$25)), "")</f>
        <v>3.9676407796389527E-8</v>
      </c>
      <c r="E517">
        <f t="shared" si="74"/>
        <v>3.9676407796389527E-8</v>
      </c>
      <c r="F517">
        <f t="shared" si="76"/>
        <v>853.85298843476073</v>
      </c>
      <c r="G517">
        <f t="shared" si="77"/>
        <v>1707.7059768695215</v>
      </c>
      <c r="H517">
        <f t="shared" si="78"/>
        <v>5123.1179306085669</v>
      </c>
      <c r="I517">
        <f t="shared" si="82"/>
        <v>466</v>
      </c>
      <c r="J517">
        <f>IF(B516&lt;Utenti!$B$25, C517+C$32/(INTERZONALFLOW)*(1-EXP(-INTERZONALFLOW/NFVOL*B517)),D517)</f>
        <v>3.9676407796389527E-8</v>
      </c>
      <c r="K517">
        <f t="shared" si="79"/>
        <v>1044.1758100514892</v>
      </c>
      <c r="L517">
        <f t="shared" si="80"/>
        <v>2088.3516201029784</v>
      </c>
      <c r="M517">
        <f t="shared" si="81"/>
        <v>6265.0548603089428</v>
      </c>
      <c r="N517">
        <f t="shared" si="83"/>
        <v>466</v>
      </c>
    </row>
    <row r="518" spans="2:14" x14ac:dyDescent="0.2">
      <c r="B518">
        <f t="shared" si="75"/>
        <v>467</v>
      </c>
      <c r="C518" t="str">
        <f>IF(B517&lt;Utenti!$B$25, Quellstärke/(Volumen*Verlustrate)*(1-EXP(-Verlustrate*B518)),"")</f>
        <v/>
      </c>
      <c r="D518">
        <f>IF(B518&gt;Utenti!$B$25, Quellstärke/(Volumen*Verlustrate)*(1-EXP(-Verlustrate*Utenti!$B$25))  * EXP(-Verlustrate*(B518-Utenti!$B$25)), "")</f>
        <v>3.734707215139411E-8</v>
      </c>
      <c r="E518">
        <f t="shared" ref="E518:E581" si="84">IF(ISNUMBER(C518),C518)+IF((ISNUMBER(D518)),D518)</f>
        <v>3.734707215139411E-8</v>
      </c>
      <c r="F518">
        <f t="shared" si="76"/>
        <v>853.85298843504086</v>
      </c>
      <c r="G518">
        <f t="shared" si="77"/>
        <v>1707.7059768700817</v>
      </c>
      <c r="H518">
        <f t="shared" si="78"/>
        <v>5123.1179306102476</v>
      </c>
      <c r="I518">
        <f t="shared" si="82"/>
        <v>467</v>
      </c>
      <c r="J518">
        <f>IF(B517&lt;Utenti!$B$25, C518+C$32/(INTERZONALFLOW)*(1-EXP(-INTERZONALFLOW/NFVOL*B518)),D518)</f>
        <v>3.734707215139411E-8</v>
      </c>
      <c r="K518">
        <f t="shared" si="79"/>
        <v>1044.1758100517693</v>
      </c>
      <c r="L518">
        <f t="shared" si="80"/>
        <v>2088.3516201035386</v>
      </c>
      <c r="M518">
        <f t="shared" si="81"/>
        <v>6265.0548603106236</v>
      </c>
      <c r="N518">
        <f t="shared" si="83"/>
        <v>467</v>
      </c>
    </row>
    <row r="519" spans="2:14" x14ac:dyDescent="0.2">
      <c r="B519">
        <f t="shared" si="75"/>
        <v>468</v>
      </c>
      <c r="C519" t="str">
        <f>IF(B518&lt;Utenti!$B$25, Quellstärke/(Volumen*Verlustrate)*(1-EXP(-Verlustrate*B519)),"")</f>
        <v/>
      </c>
      <c r="D519">
        <f>IF(B519&gt;Utenti!$B$25, Quellstärke/(Volumen*Verlustrate)*(1-EXP(-Verlustrate*Utenti!$B$25))  * EXP(-Verlustrate*(B519-Utenti!$B$25)), "")</f>
        <v>3.5154487912294366E-8</v>
      </c>
      <c r="E519">
        <f t="shared" si="84"/>
        <v>3.5154487912294366E-8</v>
      </c>
      <c r="F519">
        <f t="shared" si="76"/>
        <v>853.8529884353045</v>
      </c>
      <c r="G519">
        <f t="shared" si="77"/>
        <v>1707.705976870609</v>
      </c>
      <c r="H519">
        <f t="shared" si="78"/>
        <v>5123.1179306118293</v>
      </c>
      <c r="I519">
        <f t="shared" si="82"/>
        <v>468</v>
      </c>
      <c r="J519">
        <f>IF(B518&lt;Utenti!$B$25, C519+C$32/(INTERZONALFLOW)*(1-EXP(-INTERZONALFLOW/NFVOL*B519)),D519)</f>
        <v>3.5154487912294366E-8</v>
      </c>
      <c r="K519">
        <f t="shared" si="79"/>
        <v>1044.1758100520331</v>
      </c>
      <c r="L519">
        <f t="shared" si="80"/>
        <v>2088.3516201040661</v>
      </c>
      <c r="M519">
        <f t="shared" si="81"/>
        <v>6265.0548603122052</v>
      </c>
      <c r="N519">
        <f t="shared" si="83"/>
        <v>468</v>
      </c>
    </row>
    <row r="520" spans="2:14" x14ac:dyDescent="0.2">
      <c r="B520">
        <f t="shared" si="75"/>
        <v>469</v>
      </c>
      <c r="C520" t="str">
        <f>IF(B519&lt;Utenti!$B$25, Quellstärke/(Volumen*Verlustrate)*(1-EXP(-Verlustrate*B520)),"")</f>
        <v/>
      </c>
      <c r="D520">
        <f>IF(B520&gt;Utenti!$B$25, Quellstärke/(Volumen*Verlustrate)*(1-EXP(-Verlustrate*Utenti!$B$25))  * EXP(-Verlustrate*(B520-Utenti!$B$25)), "")</f>
        <v>3.3090626632415228E-8</v>
      </c>
      <c r="E520">
        <f t="shared" si="84"/>
        <v>3.3090626632415228E-8</v>
      </c>
      <c r="F520">
        <f t="shared" si="76"/>
        <v>853.85298843555267</v>
      </c>
      <c r="G520">
        <f t="shared" si="77"/>
        <v>1707.7059768711053</v>
      </c>
      <c r="H520">
        <f t="shared" si="78"/>
        <v>5123.1179306133181</v>
      </c>
      <c r="I520">
        <f t="shared" si="82"/>
        <v>469</v>
      </c>
      <c r="J520">
        <f>IF(B519&lt;Utenti!$B$25, C520+C$32/(INTERZONALFLOW)*(1-EXP(-INTERZONALFLOW/NFVOL*B520)),D520)</f>
        <v>3.3090626632415228E-8</v>
      </c>
      <c r="K520">
        <f t="shared" si="79"/>
        <v>1044.1758100522813</v>
      </c>
      <c r="L520">
        <f t="shared" si="80"/>
        <v>2088.3516201045627</v>
      </c>
      <c r="M520">
        <f t="shared" si="81"/>
        <v>6265.054860313694</v>
      </c>
      <c r="N520">
        <f t="shared" si="83"/>
        <v>469</v>
      </c>
    </row>
    <row r="521" spans="2:14" x14ac:dyDescent="0.2">
      <c r="B521">
        <f t="shared" si="75"/>
        <v>470</v>
      </c>
      <c r="C521" t="str">
        <f>IF(B520&lt;Utenti!$B$25, Quellstärke/(Volumen*Verlustrate)*(1-EXP(-Verlustrate*B521)),"")</f>
        <v/>
      </c>
      <c r="D521">
        <f>IF(B521&gt;Utenti!$B$25, Quellstärke/(Volumen*Verlustrate)*(1-EXP(-Verlustrate*Utenti!$B$25))  * EXP(-Verlustrate*(B521-Utenti!$B$25)), "")</f>
        <v>3.114793120177865E-8</v>
      </c>
      <c r="E521">
        <f t="shared" si="84"/>
        <v>3.114793120177865E-8</v>
      </c>
      <c r="F521">
        <f t="shared" si="76"/>
        <v>853.8529884357863</v>
      </c>
      <c r="G521">
        <f t="shared" si="77"/>
        <v>1707.7059768715726</v>
      </c>
      <c r="H521">
        <f t="shared" si="78"/>
        <v>5123.1179306147196</v>
      </c>
      <c r="I521">
        <f t="shared" si="82"/>
        <v>470</v>
      </c>
      <c r="J521">
        <f>IF(B520&lt;Utenti!$B$25, C521+C$32/(INTERZONALFLOW)*(1-EXP(-INTERZONALFLOW/NFVOL*B521)),D521)</f>
        <v>3.114793120177865E-8</v>
      </c>
      <c r="K521">
        <f t="shared" si="79"/>
        <v>1044.1758100525149</v>
      </c>
      <c r="L521">
        <f t="shared" si="80"/>
        <v>2088.3516201050297</v>
      </c>
      <c r="M521">
        <f t="shared" si="81"/>
        <v>6265.0548603150955</v>
      </c>
      <c r="N521">
        <f t="shared" si="83"/>
        <v>470</v>
      </c>
    </row>
    <row r="522" spans="2:14" x14ac:dyDescent="0.2">
      <c r="B522">
        <f t="shared" si="75"/>
        <v>471</v>
      </c>
      <c r="C522" t="str">
        <f>IF(B521&lt;Utenti!$B$25, Quellstärke/(Volumen*Verlustrate)*(1-EXP(-Verlustrate*B522)),"")</f>
        <v/>
      </c>
      <c r="D522">
        <f>IF(B522&gt;Utenti!$B$25, Quellstärke/(Volumen*Verlustrate)*(1-EXP(-Verlustrate*Utenti!$B$25))  * EXP(-Verlustrate*(B522-Utenti!$B$25)), "")</f>
        <v>2.931928817571392E-8</v>
      </c>
      <c r="E522">
        <f t="shared" si="84"/>
        <v>2.931928817571392E-8</v>
      </c>
      <c r="F522">
        <f t="shared" si="76"/>
        <v>853.85298843600617</v>
      </c>
      <c r="G522">
        <f t="shared" si="77"/>
        <v>1707.7059768720123</v>
      </c>
      <c r="H522">
        <f t="shared" si="78"/>
        <v>5123.1179306160393</v>
      </c>
      <c r="I522">
        <f t="shared" si="82"/>
        <v>471</v>
      </c>
      <c r="J522">
        <f>IF(B521&lt;Utenti!$B$25, C522+C$32/(INTERZONALFLOW)*(1-EXP(-INTERZONALFLOW/NFVOL*B522)),D522)</f>
        <v>2.931928817571392E-8</v>
      </c>
      <c r="K522">
        <f t="shared" si="79"/>
        <v>1044.1758100527347</v>
      </c>
      <c r="L522">
        <f t="shared" si="80"/>
        <v>2088.3516201054695</v>
      </c>
      <c r="M522">
        <f t="shared" si="81"/>
        <v>6265.0548603164152</v>
      </c>
      <c r="N522">
        <f t="shared" si="83"/>
        <v>471</v>
      </c>
    </row>
    <row r="523" spans="2:14" x14ac:dyDescent="0.2">
      <c r="B523">
        <f t="shared" si="75"/>
        <v>472</v>
      </c>
      <c r="C523" t="str">
        <f>IF(B522&lt;Utenti!$B$25, Quellstärke/(Volumen*Verlustrate)*(1-EXP(-Verlustrate*B523)),"")</f>
        <v/>
      </c>
      <c r="D523">
        <f>IF(B523&gt;Utenti!$B$25, Quellstärke/(Volumen*Verlustrate)*(1-EXP(-Verlustrate*Utenti!$B$25))  * EXP(-Verlustrate*(B523-Utenti!$B$25)), "")</f>
        <v>2.7598001728007894E-8</v>
      </c>
      <c r="E523">
        <f t="shared" si="84"/>
        <v>2.7598001728007894E-8</v>
      </c>
      <c r="F523">
        <f t="shared" si="76"/>
        <v>853.8529884362132</v>
      </c>
      <c r="G523">
        <f t="shared" si="77"/>
        <v>1707.7059768724264</v>
      </c>
      <c r="H523">
        <f t="shared" si="78"/>
        <v>5123.1179306172808</v>
      </c>
      <c r="I523">
        <f t="shared" si="82"/>
        <v>472</v>
      </c>
      <c r="J523">
        <f>IF(B522&lt;Utenti!$B$25, C523+C$32/(INTERZONALFLOW)*(1-EXP(-INTERZONALFLOW/NFVOL*B523)),D523)</f>
        <v>2.7598001728007894E-8</v>
      </c>
      <c r="K523">
        <f t="shared" si="79"/>
        <v>1044.1758100529416</v>
      </c>
      <c r="L523">
        <f t="shared" si="80"/>
        <v>2088.3516201058833</v>
      </c>
      <c r="M523">
        <f t="shared" si="81"/>
        <v>6265.0548603176567</v>
      </c>
      <c r="N523">
        <f t="shared" si="83"/>
        <v>472</v>
      </c>
    </row>
    <row r="524" spans="2:14" x14ac:dyDescent="0.2">
      <c r="B524">
        <f t="shared" si="75"/>
        <v>473</v>
      </c>
      <c r="C524" t="str">
        <f>IF(B523&lt;Utenti!$B$25, Quellstärke/(Volumen*Verlustrate)*(1-EXP(-Verlustrate*B524)),"")</f>
        <v/>
      </c>
      <c r="D524">
        <f>IF(B524&gt;Utenti!$B$25, Quellstärke/(Volumen*Verlustrate)*(1-EXP(-Verlustrate*Utenti!$B$25))  * EXP(-Verlustrate*(B524-Utenti!$B$25)), "")</f>
        <v>2.5977769133222942E-8</v>
      </c>
      <c r="E524">
        <f t="shared" si="84"/>
        <v>2.5977769133222942E-8</v>
      </c>
      <c r="F524">
        <f t="shared" si="76"/>
        <v>853.85298843640805</v>
      </c>
      <c r="G524">
        <f t="shared" si="77"/>
        <v>1707.7059768728161</v>
      </c>
      <c r="H524">
        <f t="shared" si="78"/>
        <v>5123.1179306184495</v>
      </c>
      <c r="I524">
        <f t="shared" si="82"/>
        <v>473</v>
      </c>
      <c r="J524">
        <f>IF(B523&lt;Utenti!$B$25, C524+C$32/(INTERZONALFLOW)*(1-EXP(-INTERZONALFLOW/NFVOL*B524)),D524)</f>
        <v>2.5977769133222942E-8</v>
      </c>
      <c r="K524">
        <f t="shared" si="79"/>
        <v>1044.1758100531365</v>
      </c>
      <c r="L524">
        <f t="shared" si="80"/>
        <v>2088.351620106273</v>
      </c>
      <c r="M524">
        <f t="shared" si="81"/>
        <v>6265.0548603188254</v>
      </c>
      <c r="N524">
        <f t="shared" si="83"/>
        <v>473</v>
      </c>
    </row>
    <row r="525" spans="2:14" x14ac:dyDescent="0.2">
      <c r="B525">
        <f t="shared" si="75"/>
        <v>474</v>
      </c>
      <c r="C525" t="str">
        <f>IF(B524&lt;Utenti!$B$25, Quellstärke/(Volumen*Verlustrate)*(1-EXP(-Verlustrate*B525)),"")</f>
        <v/>
      </c>
      <c r="D525">
        <f>IF(B525&gt;Utenti!$B$25, Quellstärke/(Volumen*Verlustrate)*(1-EXP(-Verlustrate*Utenti!$B$25))  * EXP(-Verlustrate*(B525-Utenti!$B$25)), "")</f>
        <v>2.4452657688406504E-8</v>
      </c>
      <c r="E525">
        <f t="shared" si="84"/>
        <v>2.4452657688406504E-8</v>
      </c>
      <c r="F525">
        <f t="shared" si="76"/>
        <v>853.85298843659143</v>
      </c>
      <c r="G525">
        <f t="shared" si="77"/>
        <v>1707.7059768731829</v>
      </c>
      <c r="H525">
        <f t="shared" si="78"/>
        <v>5123.11793061955</v>
      </c>
      <c r="I525">
        <f t="shared" si="82"/>
        <v>474</v>
      </c>
      <c r="J525">
        <f>IF(B524&lt;Utenti!$B$25, C525+C$32/(INTERZONALFLOW)*(1-EXP(-INTERZONALFLOW/NFVOL*B525)),D525)</f>
        <v>2.4452657688406504E-8</v>
      </c>
      <c r="K525">
        <f t="shared" si="79"/>
        <v>1044.17581005332</v>
      </c>
      <c r="L525">
        <f t="shared" si="80"/>
        <v>2088.35162010664</v>
      </c>
      <c r="M525">
        <f t="shared" si="81"/>
        <v>6265.0548603199259</v>
      </c>
      <c r="N525">
        <f t="shared" si="83"/>
        <v>474</v>
      </c>
    </row>
    <row r="526" spans="2:14" x14ac:dyDescent="0.2">
      <c r="B526">
        <f t="shared" si="75"/>
        <v>475</v>
      </c>
      <c r="C526" t="str">
        <f>IF(B525&lt;Utenti!$B$25, Quellstärke/(Volumen*Verlustrate)*(1-EXP(-Verlustrate*B526)),"")</f>
        <v/>
      </c>
      <c r="D526">
        <f>IF(B526&gt;Utenti!$B$25, Quellstärke/(Volumen*Verlustrate)*(1-EXP(-Verlustrate*Utenti!$B$25))  * EXP(-Verlustrate*(B526-Utenti!$B$25)), "")</f>
        <v>2.3017082989689459E-8</v>
      </c>
      <c r="E526">
        <f t="shared" si="84"/>
        <v>2.3017082989689459E-8</v>
      </c>
      <c r="F526">
        <f t="shared" si="76"/>
        <v>853.85298843676401</v>
      </c>
      <c r="G526">
        <f t="shared" si="77"/>
        <v>1707.705976873528</v>
      </c>
      <c r="H526">
        <f t="shared" si="78"/>
        <v>5123.1179306205859</v>
      </c>
      <c r="I526">
        <f t="shared" si="82"/>
        <v>475</v>
      </c>
      <c r="J526">
        <f>IF(B525&lt;Utenti!$B$25, C526+C$32/(INTERZONALFLOW)*(1-EXP(-INTERZONALFLOW/NFVOL*B526)),D526)</f>
        <v>2.3017082989689459E-8</v>
      </c>
      <c r="K526">
        <f t="shared" si="79"/>
        <v>1044.1758100534926</v>
      </c>
      <c r="L526">
        <f t="shared" si="80"/>
        <v>2088.3516201069851</v>
      </c>
      <c r="M526">
        <f t="shared" si="81"/>
        <v>6265.0548603209618</v>
      </c>
      <c r="N526">
        <f t="shared" si="83"/>
        <v>475</v>
      </c>
    </row>
    <row r="527" spans="2:14" x14ac:dyDescent="0.2">
      <c r="B527">
        <f t="shared" si="75"/>
        <v>476</v>
      </c>
      <c r="C527" t="str">
        <f>IF(B526&lt;Utenti!$B$25, Quellstärke/(Volumen*Verlustrate)*(1-EXP(-Verlustrate*B527)),"")</f>
        <v/>
      </c>
      <c r="D527">
        <f>IF(B527&gt;Utenti!$B$25, Quellstärke/(Volumen*Verlustrate)*(1-EXP(-Verlustrate*Utenti!$B$25))  * EXP(-Verlustrate*(B527-Utenti!$B$25)), "")</f>
        <v>2.1665788484228201E-8</v>
      </c>
      <c r="E527">
        <f t="shared" si="84"/>
        <v>2.1665788484228201E-8</v>
      </c>
      <c r="F527">
        <f t="shared" si="76"/>
        <v>853.85298843692647</v>
      </c>
      <c r="G527">
        <f t="shared" si="77"/>
        <v>1707.7059768738529</v>
      </c>
      <c r="H527">
        <f t="shared" si="78"/>
        <v>5123.1179306215608</v>
      </c>
      <c r="I527">
        <f t="shared" si="82"/>
        <v>476</v>
      </c>
      <c r="J527">
        <f>IF(B526&lt;Utenti!$B$25, C527+C$32/(INTERZONALFLOW)*(1-EXP(-INTERZONALFLOW/NFVOL*B527)),D527)</f>
        <v>2.1665788484228201E-8</v>
      </c>
      <c r="K527">
        <f t="shared" si="79"/>
        <v>1044.1758100536551</v>
      </c>
      <c r="L527">
        <f t="shared" si="80"/>
        <v>2088.3516201073103</v>
      </c>
      <c r="M527">
        <f t="shared" si="81"/>
        <v>6265.0548603219368</v>
      </c>
      <c r="N527">
        <f t="shared" si="83"/>
        <v>476</v>
      </c>
    </row>
    <row r="528" spans="2:14" x14ac:dyDescent="0.2">
      <c r="B528">
        <f t="shared" si="75"/>
        <v>477</v>
      </c>
      <c r="C528" t="str">
        <f>IF(B527&lt;Utenti!$B$25, Quellstärke/(Volumen*Verlustrate)*(1-EXP(-Verlustrate*B528)),"")</f>
        <v/>
      </c>
      <c r="D528">
        <f>IF(B528&gt;Utenti!$B$25, Quellstärke/(Volumen*Verlustrate)*(1-EXP(-Verlustrate*Utenti!$B$25))  * EXP(-Verlustrate*(B528-Utenti!$B$25)), "")</f>
        <v>2.0393826222618514E-8</v>
      </c>
      <c r="E528">
        <f t="shared" si="84"/>
        <v>2.0393826222618514E-8</v>
      </c>
      <c r="F528">
        <f t="shared" si="76"/>
        <v>853.85298843707938</v>
      </c>
      <c r="G528">
        <f t="shared" si="77"/>
        <v>1707.7059768741588</v>
      </c>
      <c r="H528">
        <f t="shared" si="78"/>
        <v>5123.1179306224785</v>
      </c>
      <c r="I528">
        <f t="shared" si="82"/>
        <v>477</v>
      </c>
      <c r="J528">
        <f>IF(B527&lt;Utenti!$B$25, C528+C$32/(INTERZONALFLOW)*(1-EXP(-INTERZONALFLOW/NFVOL*B528)),D528)</f>
        <v>2.0393826222618514E-8</v>
      </c>
      <c r="K528">
        <f t="shared" si="79"/>
        <v>1044.1758100538082</v>
      </c>
      <c r="L528">
        <f t="shared" si="80"/>
        <v>2088.3516201076163</v>
      </c>
      <c r="M528">
        <f t="shared" si="81"/>
        <v>6265.0548603228544</v>
      </c>
      <c r="N528">
        <f t="shared" si="83"/>
        <v>477</v>
      </c>
    </row>
    <row r="529" spans="2:14" x14ac:dyDescent="0.2">
      <c r="B529">
        <f t="shared" si="75"/>
        <v>478</v>
      </c>
      <c r="C529" t="str">
        <f>IF(B528&lt;Utenti!$B$25, Quellstärke/(Volumen*Verlustrate)*(1-EXP(-Verlustrate*B529)),"")</f>
        <v/>
      </c>
      <c r="D529">
        <f>IF(B529&gt;Utenti!$B$25, Quellstärke/(Volumen*Verlustrate)*(1-EXP(-Verlustrate*Utenti!$B$25))  * EXP(-Verlustrate*(B529-Utenti!$B$25)), "")</f>
        <v>1.919653874130304E-8</v>
      </c>
      <c r="E529">
        <f t="shared" si="84"/>
        <v>1.919653874130304E-8</v>
      </c>
      <c r="F529">
        <f t="shared" si="76"/>
        <v>853.8529884372233</v>
      </c>
      <c r="G529">
        <f t="shared" si="77"/>
        <v>1707.7059768744466</v>
      </c>
      <c r="H529">
        <f t="shared" si="78"/>
        <v>5123.1179306233425</v>
      </c>
      <c r="I529">
        <f t="shared" si="82"/>
        <v>478</v>
      </c>
      <c r="J529">
        <f>IF(B528&lt;Utenti!$B$25, C529+C$32/(INTERZONALFLOW)*(1-EXP(-INTERZONALFLOW/NFVOL*B529)),D529)</f>
        <v>1.919653874130304E-8</v>
      </c>
      <c r="K529">
        <f t="shared" si="79"/>
        <v>1044.1758100539521</v>
      </c>
      <c r="L529">
        <f t="shared" si="80"/>
        <v>2088.3516201079042</v>
      </c>
      <c r="M529">
        <f t="shared" si="81"/>
        <v>6265.0548603237185</v>
      </c>
      <c r="N529">
        <f t="shared" si="83"/>
        <v>478</v>
      </c>
    </row>
    <row r="530" spans="2:14" x14ac:dyDescent="0.2">
      <c r="B530">
        <f t="shared" si="75"/>
        <v>479</v>
      </c>
      <c r="C530" t="str">
        <f>IF(B529&lt;Utenti!$B$25, Quellstärke/(Volumen*Verlustrate)*(1-EXP(-Verlustrate*B530)),"")</f>
        <v/>
      </c>
      <c r="D530">
        <f>IF(B530&gt;Utenti!$B$25, Quellstärke/(Volumen*Verlustrate)*(1-EXP(-Verlustrate*Utenti!$B$25))  * EXP(-Verlustrate*(B530-Utenti!$B$25)), "")</f>
        <v>1.8069542008632052E-8</v>
      </c>
      <c r="E530">
        <f t="shared" si="84"/>
        <v>1.8069542008632052E-8</v>
      </c>
      <c r="F530">
        <f t="shared" si="76"/>
        <v>853.85298843735882</v>
      </c>
      <c r="G530">
        <f t="shared" si="77"/>
        <v>1707.7059768747176</v>
      </c>
      <c r="H530">
        <f t="shared" si="78"/>
        <v>5123.1179306241556</v>
      </c>
      <c r="I530">
        <f t="shared" si="82"/>
        <v>479</v>
      </c>
      <c r="J530">
        <f>IF(B529&lt;Utenti!$B$25, C530+C$32/(INTERZONALFLOW)*(1-EXP(-INTERZONALFLOW/NFVOL*B530)),D530)</f>
        <v>1.8069542008632052E-8</v>
      </c>
      <c r="K530">
        <f t="shared" si="79"/>
        <v>1044.1758100540876</v>
      </c>
      <c r="L530">
        <f t="shared" si="80"/>
        <v>2088.3516201081752</v>
      </c>
      <c r="M530">
        <f t="shared" si="81"/>
        <v>6265.0548603245315</v>
      </c>
      <c r="N530">
        <f t="shared" si="83"/>
        <v>479</v>
      </c>
    </row>
    <row r="531" spans="2:14" x14ac:dyDescent="0.2">
      <c r="B531">
        <f t="shared" si="75"/>
        <v>480</v>
      </c>
      <c r="C531" t="str">
        <f>IF(B530&lt;Utenti!$B$25, Quellstärke/(Volumen*Verlustrate)*(1-EXP(-Verlustrate*B531)),"")</f>
        <v/>
      </c>
      <c r="D531">
        <f>IF(B531&gt;Utenti!$B$25, Quellstärke/(Volumen*Verlustrate)*(1-EXP(-Verlustrate*Utenti!$B$25))  * EXP(-Verlustrate*(B531-Utenti!$B$25)), "")</f>
        <v>1.7008709372133172E-8</v>
      </c>
      <c r="E531">
        <f t="shared" si="84"/>
        <v>1.7008709372133172E-8</v>
      </c>
      <c r="F531">
        <f t="shared" si="76"/>
        <v>853.85298843748637</v>
      </c>
      <c r="G531">
        <f t="shared" si="77"/>
        <v>1707.7059768749727</v>
      </c>
      <c r="H531">
        <f t="shared" si="78"/>
        <v>5123.1179306249214</v>
      </c>
      <c r="I531">
        <f t="shared" si="82"/>
        <v>480</v>
      </c>
      <c r="J531">
        <f>IF(B530&lt;Utenti!$B$25, C531+C$32/(INTERZONALFLOW)*(1-EXP(-INTERZONALFLOW/NFVOL*B531)),D531)</f>
        <v>1.7008709372133172E-8</v>
      </c>
      <c r="K531">
        <f t="shared" si="79"/>
        <v>1044.1758100542152</v>
      </c>
      <c r="L531">
        <f t="shared" si="80"/>
        <v>2088.3516201084303</v>
      </c>
      <c r="M531">
        <f t="shared" si="81"/>
        <v>6265.0548603252973</v>
      </c>
      <c r="N531">
        <f t="shared" si="83"/>
        <v>480</v>
      </c>
    </row>
    <row r="532" spans="2:14" x14ac:dyDescent="0.2">
      <c r="B532">
        <f t="shared" si="75"/>
        <v>481</v>
      </c>
      <c r="C532" t="str">
        <f>IF(B531&lt;Utenti!$B$25, Quellstärke/(Volumen*Verlustrate)*(1-EXP(-Verlustrate*B532)),"")</f>
        <v/>
      </c>
      <c r="D532">
        <f>IF(B532&gt;Utenti!$B$25, Quellstärke/(Volumen*Verlustrate)*(1-EXP(-Verlustrate*Utenti!$B$25))  * EXP(-Verlustrate*(B532-Utenti!$B$25)), "")</f>
        <v>1.6010156448209382E-8</v>
      </c>
      <c r="E532">
        <f t="shared" si="84"/>
        <v>1.6010156448209382E-8</v>
      </c>
      <c r="F532">
        <f t="shared" si="76"/>
        <v>853.85298843760643</v>
      </c>
      <c r="G532">
        <f t="shared" si="77"/>
        <v>1707.7059768752129</v>
      </c>
      <c r="H532">
        <f t="shared" si="78"/>
        <v>5123.1179306256417</v>
      </c>
      <c r="I532">
        <f t="shared" si="82"/>
        <v>481</v>
      </c>
      <c r="J532">
        <f>IF(B531&lt;Utenti!$B$25, C532+C$32/(INTERZONALFLOW)*(1-EXP(-INTERZONALFLOW/NFVOL*B532)),D532)</f>
        <v>1.6010156448209382E-8</v>
      </c>
      <c r="K532">
        <f t="shared" si="79"/>
        <v>1044.1758100543352</v>
      </c>
      <c r="L532">
        <f t="shared" si="80"/>
        <v>2088.3516201086704</v>
      </c>
      <c r="M532">
        <f t="shared" si="81"/>
        <v>6265.0548603260177</v>
      </c>
      <c r="N532">
        <f t="shared" si="83"/>
        <v>481</v>
      </c>
    </row>
    <row r="533" spans="2:14" x14ac:dyDescent="0.2">
      <c r="B533">
        <f t="shared" si="75"/>
        <v>482</v>
      </c>
      <c r="C533" t="str">
        <f>IF(B532&lt;Utenti!$B$25, Quellstärke/(Volumen*Verlustrate)*(1-EXP(-Verlustrate*B533)),"")</f>
        <v/>
      </c>
      <c r="D533">
        <f>IF(B533&gt;Utenti!$B$25, Quellstärke/(Volumen*Verlustrate)*(1-EXP(-Verlustrate*Utenti!$B$25))  * EXP(-Verlustrate*(B533-Utenti!$B$25)), "")</f>
        <v>1.5070226898938019E-8</v>
      </c>
      <c r="E533">
        <f t="shared" si="84"/>
        <v>1.5070226898938019E-8</v>
      </c>
      <c r="F533">
        <f t="shared" si="76"/>
        <v>853.85298843771943</v>
      </c>
      <c r="G533">
        <f t="shared" si="77"/>
        <v>1707.7059768754389</v>
      </c>
      <c r="H533">
        <f t="shared" si="78"/>
        <v>5123.1179306263202</v>
      </c>
      <c r="I533">
        <f t="shared" si="82"/>
        <v>482</v>
      </c>
      <c r="J533">
        <f>IF(B532&lt;Utenti!$B$25, C533+C$32/(INTERZONALFLOW)*(1-EXP(-INTERZONALFLOW/NFVOL*B533)),D533)</f>
        <v>1.5070226898938019E-8</v>
      </c>
      <c r="K533">
        <f t="shared" si="79"/>
        <v>1044.1758100544482</v>
      </c>
      <c r="L533">
        <f t="shared" si="80"/>
        <v>2088.3516201088964</v>
      </c>
      <c r="M533">
        <f t="shared" si="81"/>
        <v>6265.0548603266961</v>
      </c>
      <c r="N533">
        <f t="shared" si="83"/>
        <v>482</v>
      </c>
    </row>
    <row r="534" spans="2:14" x14ac:dyDescent="0.2">
      <c r="B534">
        <f t="shared" si="75"/>
        <v>483</v>
      </c>
      <c r="C534" t="str">
        <f>IF(B533&lt;Utenti!$B$25, Quellstärke/(Volumen*Verlustrate)*(1-EXP(-Verlustrate*B534)),"")</f>
        <v/>
      </c>
      <c r="D534">
        <f>IF(B534&gt;Utenti!$B$25, Quellstärke/(Volumen*Verlustrate)*(1-EXP(-Verlustrate*Utenti!$B$25))  * EXP(-Verlustrate*(B534-Utenti!$B$25)), "")</f>
        <v>1.4185479043890074E-8</v>
      </c>
      <c r="E534">
        <f t="shared" si="84"/>
        <v>1.4185479043890074E-8</v>
      </c>
      <c r="F534">
        <f t="shared" si="76"/>
        <v>853.85298843782584</v>
      </c>
      <c r="G534">
        <f t="shared" si="77"/>
        <v>1707.7059768756517</v>
      </c>
      <c r="H534">
        <f t="shared" si="78"/>
        <v>5123.1179306269587</v>
      </c>
      <c r="I534">
        <f t="shared" si="82"/>
        <v>483</v>
      </c>
      <c r="J534">
        <f>IF(B533&lt;Utenti!$B$25, C534+C$32/(INTERZONALFLOW)*(1-EXP(-INTERZONALFLOW/NFVOL*B534)),D534)</f>
        <v>1.4185479043890074E-8</v>
      </c>
      <c r="K534">
        <f t="shared" si="79"/>
        <v>1044.1758100545546</v>
      </c>
      <c r="L534">
        <f t="shared" si="80"/>
        <v>2088.3516201091093</v>
      </c>
      <c r="M534">
        <f t="shared" si="81"/>
        <v>6265.0548603273346</v>
      </c>
      <c r="N534">
        <f t="shared" si="83"/>
        <v>483</v>
      </c>
    </row>
    <row r="535" spans="2:14" x14ac:dyDescent="0.2">
      <c r="B535">
        <f t="shared" si="75"/>
        <v>484</v>
      </c>
      <c r="C535" t="str">
        <f>IF(B534&lt;Utenti!$B$25, Quellstärke/(Volumen*Verlustrate)*(1-EXP(-Verlustrate*B535)),"")</f>
        <v/>
      </c>
      <c r="D535">
        <f>IF(B535&gt;Utenti!$B$25, Quellstärke/(Volumen*Verlustrate)*(1-EXP(-Verlustrate*Utenti!$B$25))  * EXP(-Verlustrate*(B535-Utenti!$B$25)), "")</f>
        <v>1.3352673257947038E-8</v>
      </c>
      <c r="E535">
        <f t="shared" si="84"/>
        <v>1.3352673257947038E-8</v>
      </c>
      <c r="F535">
        <f t="shared" si="76"/>
        <v>853.852988437926</v>
      </c>
      <c r="G535">
        <f t="shared" si="77"/>
        <v>1707.705976875852</v>
      </c>
      <c r="H535">
        <f t="shared" si="78"/>
        <v>5123.1179306275599</v>
      </c>
      <c r="I535">
        <f t="shared" si="82"/>
        <v>484</v>
      </c>
      <c r="J535">
        <f>IF(B534&lt;Utenti!$B$25, C535+C$32/(INTERZONALFLOW)*(1-EXP(-INTERZONALFLOW/NFVOL*B535)),D535)</f>
        <v>1.3352673257947038E-8</v>
      </c>
      <c r="K535">
        <f t="shared" si="79"/>
        <v>1044.1758100546547</v>
      </c>
      <c r="L535">
        <f t="shared" si="80"/>
        <v>2088.3516201093094</v>
      </c>
      <c r="M535">
        <f t="shared" si="81"/>
        <v>6265.0548603279358</v>
      </c>
      <c r="N535">
        <f t="shared" si="83"/>
        <v>484</v>
      </c>
    </row>
    <row r="536" spans="2:14" x14ac:dyDescent="0.2">
      <c r="B536">
        <f t="shared" si="75"/>
        <v>485</v>
      </c>
      <c r="C536" t="str">
        <f>IF(B535&lt;Utenti!$B$25, Quellstärke/(Volumen*Verlustrate)*(1-EXP(-Verlustrate*B536)),"")</f>
        <v/>
      </c>
      <c r="D536">
        <f>IF(B536&gt;Utenti!$B$25, Quellstärke/(Volumen*Verlustrate)*(1-EXP(-Verlustrate*Utenti!$B$25))  * EXP(-Verlustrate*(B536-Utenti!$B$25)), "")</f>
        <v>1.2568760108971303E-8</v>
      </c>
      <c r="E536">
        <f t="shared" si="84"/>
        <v>1.2568760108971303E-8</v>
      </c>
      <c r="F536">
        <f t="shared" si="76"/>
        <v>853.85298843802025</v>
      </c>
      <c r="G536">
        <f t="shared" si="77"/>
        <v>1707.7059768760405</v>
      </c>
      <c r="H536">
        <f t="shared" si="78"/>
        <v>5123.1179306281256</v>
      </c>
      <c r="I536">
        <f t="shared" si="82"/>
        <v>485</v>
      </c>
      <c r="J536">
        <f>IF(B535&lt;Utenti!$B$25, C536+C$32/(INTERZONALFLOW)*(1-EXP(-INTERZONALFLOW/NFVOL*B536)),D536)</f>
        <v>1.2568760108971303E-8</v>
      </c>
      <c r="K536">
        <f t="shared" si="79"/>
        <v>1044.175810054749</v>
      </c>
      <c r="L536">
        <f t="shared" si="80"/>
        <v>2088.3516201094981</v>
      </c>
      <c r="M536">
        <f t="shared" si="81"/>
        <v>6265.0548603285015</v>
      </c>
      <c r="N536">
        <f t="shared" si="83"/>
        <v>485</v>
      </c>
    </row>
    <row r="537" spans="2:14" x14ac:dyDescent="0.2">
      <c r="B537">
        <f t="shared" si="75"/>
        <v>486</v>
      </c>
      <c r="C537" t="str">
        <f>IF(B536&lt;Utenti!$B$25, Quellstärke/(Volumen*Verlustrate)*(1-EXP(-Verlustrate*B537)),"")</f>
        <v/>
      </c>
      <c r="D537">
        <f>IF(B537&gt;Utenti!$B$25, Quellstärke/(Volumen*Verlustrate)*(1-EXP(-Verlustrate*Utenti!$B$25))  * EXP(-Verlustrate*(B537-Utenti!$B$25)), "")</f>
        <v>1.1830869191893688E-8</v>
      </c>
      <c r="E537">
        <f t="shared" si="84"/>
        <v>1.1830869191893688E-8</v>
      </c>
      <c r="F537">
        <f t="shared" si="76"/>
        <v>853.85298843810892</v>
      </c>
      <c r="G537">
        <f t="shared" si="77"/>
        <v>1707.7059768762178</v>
      </c>
      <c r="H537">
        <f t="shared" si="78"/>
        <v>5123.1179306286576</v>
      </c>
      <c r="I537">
        <f t="shared" si="82"/>
        <v>486</v>
      </c>
      <c r="J537">
        <f>IF(B536&lt;Utenti!$B$25, C537+C$32/(INTERZONALFLOW)*(1-EXP(-INTERZONALFLOW/NFVOL*B537)),D537)</f>
        <v>1.1830869191893688E-8</v>
      </c>
      <c r="K537">
        <f t="shared" si="79"/>
        <v>1044.1758100548377</v>
      </c>
      <c r="L537">
        <f t="shared" si="80"/>
        <v>2088.3516201096754</v>
      </c>
      <c r="M537">
        <f t="shared" si="81"/>
        <v>6265.0548603290335</v>
      </c>
      <c r="N537">
        <f t="shared" si="83"/>
        <v>486</v>
      </c>
    </row>
    <row r="538" spans="2:14" x14ac:dyDescent="0.2">
      <c r="B538">
        <f t="shared" si="75"/>
        <v>487</v>
      </c>
      <c r="C538" t="str">
        <f>IF(B537&lt;Utenti!$B$25, Quellstärke/(Volumen*Verlustrate)*(1-EXP(-Verlustrate*B538)),"")</f>
        <v/>
      </c>
      <c r="D538">
        <f>IF(B538&gt;Utenti!$B$25, Quellstärke/(Volumen*Verlustrate)*(1-EXP(-Verlustrate*Utenti!$B$25))  * EXP(-Verlustrate*(B538-Utenti!$B$25)), "")</f>
        <v>1.1136298618333251E-8</v>
      </c>
      <c r="E538">
        <f t="shared" si="84"/>
        <v>1.1136298618333251E-8</v>
      </c>
      <c r="F538">
        <f t="shared" si="76"/>
        <v>853.85298843819248</v>
      </c>
      <c r="G538">
        <f t="shared" si="77"/>
        <v>1707.705976876385</v>
      </c>
      <c r="H538">
        <f t="shared" si="78"/>
        <v>5123.1179306291588</v>
      </c>
      <c r="I538">
        <f t="shared" si="82"/>
        <v>487</v>
      </c>
      <c r="J538">
        <f>IF(B537&lt;Utenti!$B$25, C538+C$32/(INTERZONALFLOW)*(1-EXP(-INTERZONALFLOW/NFVOL*B538)),D538)</f>
        <v>1.1136298618333251E-8</v>
      </c>
      <c r="K538">
        <f t="shared" si="79"/>
        <v>1044.1758100549212</v>
      </c>
      <c r="L538">
        <f t="shared" si="80"/>
        <v>2088.3516201098423</v>
      </c>
      <c r="M538">
        <f t="shared" si="81"/>
        <v>6265.0548603295347</v>
      </c>
      <c r="N538">
        <f t="shared" si="83"/>
        <v>487</v>
      </c>
    </row>
    <row r="539" spans="2:14" x14ac:dyDescent="0.2">
      <c r="B539">
        <f t="shared" si="75"/>
        <v>488</v>
      </c>
      <c r="C539" t="str">
        <f>IF(B538&lt;Utenti!$B$25, Quellstärke/(Volumen*Verlustrate)*(1-EXP(-Verlustrate*B539)),"")</f>
        <v/>
      </c>
      <c r="D539">
        <f>IF(B539&gt;Utenti!$B$25, Quellstärke/(Volumen*Verlustrate)*(1-EXP(-Verlustrate*Utenti!$B$25))  * EXP(-Verlustrate*(B539-Utenti!$B$25)), "")</f>
        <v>1.0482505123263975E-8</v>
      </c>
      <c r="E539">
        <f t="shared" si="84"/>
        <v>1.0482505123263975E-8</v>
      </c>
      <c r="F539">
        <f t="shared" si="76"/>
        <v>853.85298843827115</v>
      </c>
      <c r="G539">
        <f t="shared" si="77"/>
        <v>1707.7059768765423</v>
      </c>
      <c r="H539">
        <f t="shared" si="78"/>
        <v>5123.1179306296308</v>
      </c>
      <c r="I539">
        <f t="shared" si="82"/>
        <v>488</v>
      </c>
      <c r="J539">
        <f>IF(B538&lt;Utenti!$B$25, C539+C$32/(INTERZONALFLOW)*(1-EXP(-INTERZONALFLOW/NFVOL*B539)),D539)</f>
        <v>1.0482505123263975E-8</v>
      </c>
      <c r="K539">
        <f t="shared" si="79"/>
        <v>1044.1758100549998</v>
      </c>
      <c r="L539">
        <f t="shared" si="80"/>
        <v>2088.3516201099997</v>
      </c>
      <c r="M539">
        <f t="shared" si="81"/>
        <v>6265.0548603300067</v>
      </c>
      <c r="N539">
        <f t="shared" si="83"/>
        <v>488</v>
      </c>
    </row>
    <row r="540" spans="2:14" x14ac:dyDescent="0.2">
      <c r="B540">
        <f t="shared" si="75"/>
        <v>489</v>
      </c>
      <c r="C540" t="str">
        <f>IF(B539&lt;Utenti!$B$25, Quellstärke/(Volumen*Verlustrate)*(1-EXP(-Verlustrate*B540)),"")</f>
        <v/>
      </c>
      <c r="D540">
        <f>IF(B540&gt;Utenti!$B$25, Quellstärke/(Volumen*Verlustrate)*(1-EXP(-Verlustrate*Utenti!$B$25))  * EXP(-Verlustrate*(B540-Utenti!$B$25)), "")</f>
        <v>9.8670947525023417E-9</v>
      </c>
      <c r="E540">
        <f t="shared" si="84"/>
        <v>9.8670947525023417E-9</v>
      </c>
      <c r="F540">
        <f t="shared" si="76"/>
        <v>853.85298843834516</v>
      </c>
      <c r="G540">
        <f t="shared" si="77"/>
        <v>1707.7059768766903</v>
      </c>
      <c r="H540">
        <f t="shared" si="78"/>
        <v>5123.1179306300746</v>
      </c>
      <c r="I540">
        <f t="shared" si="82"/>
        <v>489</v>
      </c>
      <c r="J540">
        <f>IF(B539&lt;Utenti!$B$25, C540+C$32/(INTERZONALFLOW)*(1-EXP(-INTERZONALFLOW/NFVOL*B540)),D540)</f>
        <v>9.8670947525023417E-9</v>
      </c>
      <c r="K540">
        <f t="shared" si="79"/>
        <v>1044.1758100550737</v>
      </c>
      <c r="L540">
        <f t="shared" si="80"/>
        <v>2088.3516201101475</v>
      </c>
      <c r="M540">
        <f t="shared" si="81"/>
        <v>6265.0548603304505</v>
      </c>
      <c r="N540">
        <f t="shared" si="83"/>
        <v>489</v>
      </c>
    </row>
    <row r="541" spans="2:14" x14ac:dyDescent="0.2">
      <c r="B541">
        <f t="shared" si="75"/>
        <v>490</v>
      </c>
      <c r="C541" t="str">
        <f>IF(B540&lt;Utenti!$B$25, Quellstärke/(Volumen*Verlustrate)*(1-EXP(-Verlustrate*B541)),"")</f>
        <v/>
      </c>
      <c r="D541">
        <f>IF(B541&gt;Utenti!$B$25, Quellstärke/(Volumen*Verlustrate)*(1-EXP(-Verlustrate*Utenti!$B$25))  * EXP(-Verlustrate*(B541-Utenti!$B$25)), "")</f>
        <v>9.2878140969173266E-9</v>
      </c>
      <c r="E541">
        <f t="shared" si="84"/>
        <v>9.2878140969173266E-9</v>
      </c>
      <c r="F541">
        <f t="shared" si="76"/>
        <v>853.85298843841485</v>
      </c>
      <c r="G541">
        <f t="shared" si="77"/>
        <v>1707.7059768768297</v>
      </c>
      <c r="H541">
        <f t="shared" si="78"/>
        <v>5123.117930630493</v>
      </c>
      <c r="I541">
        <f t="shared" si="82"/>
        <v>490</v>
      </c>
      <c r="J541">
        <f>IF(B540&lt;Utenti!$B$25, C541+C$32/(INTERZONALFLOW)*(1-EXP(-INTERZONALFLOW/NFVOL*B541)),D541)</f>
        <v>9.2878140969173266E-9</v>
      </c>
      <c r="K541">
        <f t="shared" si="79"/>
        <v>1044.1758100551433</v>
      </c>
      <c r="L541">
        <f t="shared" si="80"/>
        <v>2088.3516201102866</v>
      </c>
      <c r="M541">
        <f t="shared" si="81"/>
        <v>6265.0548603308689</v>
      </c>
      <c r="N541">
        <f t="shared" si="83"/>
        <v>490</v>
      </c>
    </row>
    <row r="542" spans="2:14" x14ac:dyDescent="0.2">
      <c r="B542">
        <f t="shared" si="75"/>
        <v>491</v>
      </c>
      <c r="C542" t="str">
        <f>IF(B541&lt;Utenti!$B$25, Quellstärke/(Volumen*Verlustrate)*(1-EXP(-Verlustrate*B542)),"")</f>
        <v/>
      </c>
      <c r="D542">
        <f>IF(B542&gt;Utenti!$B$25, Quellstärke/(Volumen*Verlustrate)*(1-EXP(-Verlustrate*Utenti!$B$25))  * EXP(-Verlustrate*(B542-Utenti!$B$25)), "")</f>
        <v>8.7425420412649228E-9</v>
      </c>
      <c r="E542">
        <f t="shared" si="84"/>
        <v>8.7425420412649228E-9</v>
      </c>
      <c r="F542">
        <f t="shared" si="76"/>
        <v>853.85298843848045</v>
      </c>
      <c r="G542">
        <f t="shared" si="77"/>
        <v>1707.7059768769609</v>
      </c>
      <c r="H542">
        <f t="shared" si="78"/>
        <v>5123.1179306308868</v>
      </c>
      <c r="I542">
        <f t="shared" si="82"/>
        <v>491</v>
      </c>
      <c r="J542">
        <f>IF(B541&lt;Utenti!$B$25, C542+C$32/(INTERZONALFLOW)*(1-EXP(-INTERZONALFLOW/NFVOL*B542)),D542)</f>
        <v>8.7425420412649228E-9</v>
      </c>
      <c r="K542">
        <f t="shared" si="79"/>
        <v>1044.1758100552088</v>
      </c>
      <c r="L542">
        <f t="shared" si="80"/>
        <v>2088.3516201104176</v>
      </c>
      <c r="M542">
        <f t="shared" si="81"/>
        <v>6265.0548603312627</v>
      </c>
      <c r="N542">
        <f t="shared" si="83"/>
        <v>491</v>
      </c>
    </row>
    <row r="543" spans="2:14" x14ac:dyDescent="0.2">
      <c r="B543">
        <f t="shared" si="75"/>
        <v>492</v>
      </c>
      <c r="C543" t="str">
        <f>IF(B542&lt;Utenti!$B$25, Quellstärke/(Volumen*Verlustrate)*(1-EXP(-Verlustrate*B543)),"")</f>
        <v/>
      </c>
      <c r="D543">
        <f>IF(B543&gt;Utenti!$B$25, Quellstärke/(Volumen*Verlustrate)*(1-EXP(-Verlustrate*Utenti!$B$25))  * EXP(-Verlustrate*(B543-Utenti!$B$25)), "")</f>
        <v>8.2292819974349834E-9</v>
      </c>
      <c r="E543">
        <f t="shared" si="84"/>
        <v>8.2292819974349834E-9</v>
      </c>
      <c r="F543">
        <f t="shared" si="76"/>
        <v>853.85298843854218</v>
      </c>
      <c r="G543">
        <f t="shared" si="77"/>
        <v>1707.7059768770844</v>
      </c>
      <c r="H543">
        <f t="shared" si="78"/>
        <v>5123.117930631257</v>
      </c>
      <c r="I543">
        <f t="shared" si="82"/>
        <v>492</v>
      </c>
      <c r="J543">
        <f>IF(B542&lt;Utenti!$B$25, C543+C$32/(INTERZONALFLOW)*(1-EXP(-INTERZONALFLOW/NFVOL*B543)),D543)</f>
        <v>8.2292819974349834E-9</v>
      </c>
      <c r="K543">
        <f t="shared" si="79"/>
        <v>1044.1758100552704</v>
      </c>
      <c r="L543">
        <f t="shared" si="80"/>
        <v>2088.3516201105408</v>
      </c>
      <c r="M543">
        <f t="shared" si="81"/>
        <v>6265.0548603316329</v>
      </c>
      <c r="N543">
        <f t="shared" si="83"/>
        <v>492</v>
      </c>
    </row>
    <row r="544" spans="2:14" x14ac:dyDescent="0.2">
      <c r="B544">
        <f t="shared" si="75"/>
        <v>493</v>
      </c>
      <c r="C544" t="str">
        <f>IF(B543&lt;Utenti!$B$25, Quellstärke/(Volumen*Verlustrate)*(1-EXP(-Verlustrate*B544)),"")</f>
        <v/>
      </c>
      <c r="D544">
        <f>IF(B544&gt;Utenti!$B$25, Quellstärke/(Volumen*Verlustrate)*(1-EXP(-Verlustrate*Utenti!$B$25))  * EXP(-Verlustrate*(B544-Utenti!$B$25)), "")</f>
        <v>7.7461545936711882E-9</v>
      </c>
      <c r="E544">
        <f t="shared" si="84"/>
        <v>7.7461545936711882E-9</v>
      </c>
      <c r="F544">
        <f t="shared" si="76"/>
        <v>853.85298843860028</v>
      </c>
      <c r="G544">
        <f t="shared" si="77"/>
        <v>1707.7059768772006</v>
      </c>
      <c r="H544">
        <f t="shared" si="78"/>
        <v>5123.1179306316053</v>
      </c>
      <c r="I544">
        <f t="shared" si="82"/>
        <v>493</v>
      </c>
      <c r="J544">
        <f>IF(B543&lt;Utenti!$B$25, C544+C$32/(INTERZONALFLOW)*(1-EXP(-INTERZONALFLOW/NFVOL*B544)),D544)</f>
        <v>7.7461545936711882E-9</v>
      </c>
      <c r="K544">
        <f t="shared" si="79"/>
        <v>1044.1758100553286</v>
      </c>
      <c r="L544">
        <f t="shared" si="80"/>
        <v>2088.3516201106572</v>
      </c>
      <c r="M544">
        <f t="shared" si="81"/>
        <v>6265.0548603319812</v>
      </c>
      <c r="N544">
        <f t="shared" si="83"/>
        <v>493</v>
      </c>
    </row>
    <row r="545" spans="2:14" x14ac:dyDescent="0.2">
      <c r="B545">
        <f t="shared" si="75"/>
        <v>494</v>
      </c>
      <c r="C545" t="str">
        <f>IF(B544&lt;Utenti!$B$25, Quellstärke/(Volumen*Verlustrate)*(1-EXP(-Verlustrate*B545)),"")</f>
        <v/>
      </c>
      <c r="D545">
        <f>IF(B545&gt;Utenti!$B$25, Quellstärke/(Volumen*Verlustrate)*(1-EXP(-Verlustrate*Utenti!$B$25))  * EXP(-Verlustrate*(B545-Utenti!$B$25)), "")</f>
        <v>7.2913907929945257E-9</v>
      </c>
      <c r="E545">
        <f t="shared" si="84"/>
        <v>7.2913907929945257E-9</v>
      </c>
      <c r="F545">
        <f t="shared" si="76"/>
        <v>853.85298843865496</v>
      </c>
      <c r="G545">
        <f t="shared" si="77"/>
        <v>1707.7059768773099</v>
      </c>
      <c r="H545">
        <f t="shared" si="78"/>
        <v>5123.1179306319336</v>
      </c>
      <c r="I545">
        <f t="shared" si="82"/>
        <v>494</v>
      </c>
      <c r="J545">
        <f>IF(B544&lt;Utenti!$B$25, C545+C$32/(INTERZONALFLOW)*(1-EXP(-INTERZONALFLOW/NFVOL*B545)),D545)</f>
        <v>7.2913907929945257E-9</v>
      </c>
      <c r="K545">
        <f t="shared" si="79"/>
        <v>1044.1758100553834</v>
      </c>
      <c r="L545">
        <f t="shared" si="80"/>
        <v>2088.3516201107668</v>
      </c>
      <c r="M545">
        <f t="shared" si="81"/>
        <v>6265.0548603323095</v>
      </c>
      <c r="N545">
        <f t="shared" si="83"/>
        <v>494</v>
      </c>
    </row>
    <row r="546" spans="2:14" x14ac:dyDescent="0.2">
      <c r="B546">
        <f t="shared" si="75"/>
        <v>495</v>
      </c>
      <c r="C546" t="str">
        <f>IF(B545&lt;Utenti!$B$25, Quellstärke/(Volumen*Verlustrate)*(1-EXP(-Verlustrate*B546)),"")</f>
        <v/>
      </c>
      <c r="D546">
        <f>IF(B546&gt;Utenti!$B$25, Quellstärke/(Volumen*Verlustrate)*(1-EXP(-Verlustrate*Utenti!$B$25))  * EXP(-Verlustrate*(B546-Utenti!$B$25)), "")</f>
        <v>6.863325415632943E-9</v>
      </c>
      <c r="E546">
        <f t="shared" si="84"/>
        <v>6.863325415632943E-9</v>
      </c>
      <c r="F546">
        <f t="shared" si="76"/>
        <v>853.85298843870646</v>
      </c>
      <c r="G546">
        <f t="shared" si="77"/>
        <v>1707.7059768774129</v>
      </c>
      <c r="H546">
        <f t="shared" si="78"/>
        <v>5123.1179306322429</v>
      </c>
      <c r="I546">
        <f t="shared" si="82"/>
        <v>495</v>
      </c>
      <c r="J546">
        <f>IF(B545&lt;Utenti!$B$25, C546+C$32/(INTERZONALFLOW)*(1-EXP(-INTERZONALFLOW/NFVOL*B546)),D546)</f>
        <v>6.863325415632943E-9</v>
      </c>
      <c r="K546">
        <f t="shared" si="79"/>
        <v>1044.1758100554348</v>
      </c>
      <c r="L546">
        <f t="shared" si="80"/>
        <v>2088.3516201108696</v>
      </c>
      <c r="M546">
        <f t="shared" si="81"/>
        <v>6265.0548603326188</v>
      </c>
      <c r="N546">
        <f t="shared" si="83"/>
        <v>495</v>
      </c>
    </row>
    <row r="547" spans="2:14" x14ac:dyDescent="0.2">
      <c r="B547">
        <f t="shared" si="75"/>
        <v>496</v>
      </c>
      <c r="C547" t="str">
        <f>IF(B546&lt;Utenti!$B$25, Quellstärke/(Volumen*Verlustrate)*(1-EXP(-Verlustrate*B547)),"")</f>
        <v/>
      </c>
      <c r="D547">
        <f>IF(B547&gt;Utenti!$B$25, Quellstärke/(Volumen*Verlustrate)*(1-EXP(-Verlustrate*Utenti!$B$25))  * EXP(-Verlustrate*(B547-Utenti!$B$25)), "")</f>
        <v>6.4603910417380466E-9</v>
      </c>
      <c r="E547">
        <f t="shared" si="84"/>
        <v>6.4603910417380466E-9</v>
      </c>
      <c r="F547">
        <f t="shared" si="76"/>
        <v>853.85298843875489</v>
      </c>
      <c r="G547">
        <f t="shared" si="77"/>
        <v>1707.7059768775098</v>
      </c>
      <c r="H547">
        <f t="shared" si="78"/>
        <v>5123.1179306325339</v>
      </c>
      <c r="I547">
        <f t="shared" si="82"/>
        <v>496</v>
      </c>
      <c r="J547">
        <f>IF(B546&lt;Utenti!$B$25, C547+C$32/(INTERZONALFLOW)*(1-EXP(-INTERZONALFLOW/NFVOL*B547)),D547)</f>
        <v>6.4603910417380466E-9</v>
      </c>
      <c r="K547">
        <f t="shared" si="79"/>
        <v>1044.1758100554832</v>
      </c>
      <c r="L547">
        <f t="shared" si="80"/>
        <v>2088.3516201109665</v>
      </c>
      <c r="M547">
        <f t="shared" si="81"/>
        <v>6265.0548603329098</v>
      </c>
      <c r="N547">
        <f t="shared" si="83"/>
        <v>496</v>
      </c>
    </row>
    <row r="548" spans="2:14" x14ac:dyDescent="0.2">
      <c r="B548">
        <f t="shared" si="75"/>
        <v>497</v>
      </c>
      <c r="C548" t="str">
        <f>IF(B547&lt;Utenti!$B$25, Quellstärke/(Volumen*Verlustrate)*(1-EXP(-Verlustrate*B548)),"")</f>
        <v/>
      </c>
      <c r="D548">
        <f>IF(B548&gt;Utenti!$B$25, Quellstärke/(Volumen*Verlustrate)*(1-EXP(-Verlustrate*Utenti!$B$25))  * EXP(-Verlustrate*(B548-Utenti!$B$25)), "")</f>
        <v>6.0811122720632654E-9</v>
      </c>
      <c r="E548">
        <f t="shared" si="84"/>
        <v>6.0811122720632654E-9</v>
      </c>
      <c r="F548">
        <f t="shared" si="76"/>
        <v>853.85298843880048</v>
      </c>
      <c r="G548">
        <f t="shared" si="77"/>
        <v>1707.705976877601</v>
      </c>
      <c r="H548">
        <f t="shared" si="78"/>
        <v>5123.1179306328077</v>
      </c>
      <c r="I548">
        <f t="shared" si="82"/>
        <v>497</v>
      </c>
      <c r="J548">
        <f>IF(B547&lt;Utenti!$B$25, C548+C$32/(INTERZONALFLOW)*(1-EXP(-INTERZONALFLOW/NFVOL*B548)),D548)</f>
        <v>6.0811122720632654E-9</v>
      </c>
      <c r="K548">
        <f t="shared" si="79"/>
        <v>1044.1758100555289</v>
      </c>
      <c r="L548">
        <f t="shared" si="80"/>
        <v>2088.3516201110579</v>
      </c>
      <c r="M548">
        <f t="shared" si="81"/>
        <v>6265.0548603331836</v>
      </c>
      <c r="N548">
        <f t="shared" si="83"/>
        <v>497</v>
      </c>
    </row>
    <row r="549" spans="2:14" x14ac:dyDescent="0.2">
      <c r="B549">
        <f t="shared" si="75"/>
        <v>498</v>
      </c>
      <c r="C549" t="str">
        <f>IF(B548&lt;Utenti!$B$25, Quellstärke/(Volumen*Verlustrate)*(1-EXP(-Verlustrate*B549)),"")</f>
        <v/>
      </c>
      <c r="D549">
        <f>IF(B549&gt;Utenti!$B$25, Quellstärke/(Volumen*Verlustrate)*(1-EXP(-Verlustrate*Utenti!$B$25))  * EXP(-Verlustrate*(B549-Utenti!$B$25)), "")</f>
        <v>5.7241003255880053E-9</v>
      </c>
      <c r="E549">
        <f t="shared" si="84"/>
        <v>5.7241003255880053E-9</v>
      </c>
      <c r="F549">
        <f t="shared" si="76"/>
        <v>853.85298843884345</v>
      </c>
      <c r="G549">
        <f t="shared" si="77"/>
        <v>1707.7059768776869</v>
      </c>
      <c r="H549">
        <f t="shared" si="78"/>
        <v>5123.117930633065</v>
      </c>
      <c r="I549">
        <f t="shared" si="82"/>
        <v>498</v>
      </c>
      <c r="J549">
        <f>IF(B548&lt;Utenti!$B$25, C549+C$32/(INTERZONALFLOW)*(1-EXP(-INTERZONALFLOW/NFVOL*B549)),D549)</f>
        <v>5.7241003255880053E-9</v>
      </c>
      <c r="K549">
        <f t="shared" si="79"/>
        <v>1044.1758100555719</v>
      </c>
      <c r="L549">
        <f t="shared" si="80"/>
        <v>2088.3516201111438</v>
      </c>
      <c r="M549">
        <f t="shared" si="81"/>
        <v>6265.054860333441</v>
      </c>
      <c r="N549">
        <f t="shared" si="83"/>
        <v>498</v>
      </c>
    </row>
    <row r="550" spans="2:14" x14ac:dyDescent="0.2">
      <c r="B550">
        <f t="shared" si="75"/>
        <v>499</v>
      </c>
      <c r="C550" t="str">
        <f>IF(B549&lt;Utenti!$B$25, Quellstärke/(Volumen*Verlustrate)*(1-EXP(-Verlustrate*B550)),"")</f>
        <v/>
      </c>
      <c r="D550">
        <f>IF(B550&gt;Utenti!$B$25, Quellstärke/(Volumen*Verlustrate)*(1-EXP(-Verlustrate*Utenti!$B$25))  * EXP(-Verlustrate*(B550-Utenti!$B$25)), "")</f>
        <v>5.3880479543061645E-9</v>
      </c>
      <c r="E550">
        <f t="shared" si="84"/>
        <v>5.3880479543061645E-9</v>
      </c>
      <c r="F550">
        <f t="shared" si="76"/>
        <v>853.85298843888381</v>
      </c>
      <c r="G550">
        <f t="shared" si="77"/>
        <v>1707.7059768777676</v>
      </c>
      <c r="H550">
        <f t="shared" si="78"/>
        <v>5123.1179306333079</v>
      </c>
      <c r="I550">
        <f t="shared" si="82"/>
        <v>499</v>
      </c>
      <c r="J550">
        <f>IF(B549&lt;Utenti!$B$25, C550+C$32/(INTERZONALFLOW)*(1-EXP(-INTERZONALFLOW/NFVOL*B550)),D550)</f>
        <v>5.3880479543061645E-9</v>
      </c>
      <c r="K550">
        <f t="shared" si="79"/>
        <v>1044.1758100556124</v>
      </c>
      <c r="L550">
        <f t="shared" si="80"/>
        <v>2088.3516201112247</v>
      </c>
      <c r="M550">
        <f t="shared" si="81"/>
        <v>6265.0548603336838</v>
      </c>
      <c r="N550">
        <f t="shared" si="83"/>
        <v>499</v>
      </c>
    </row>
    <row r="551" spans="2:14" x14ac:dyDescent="0.2">
      <c r="B551">
        <f t="shared" si="75"/>
        <v>500</v>
      </c>
      <c r="C551" t="str">
        <f>IF(B550&lt;Utenti!$B$25, Quellstärke/(Volumen*Verlustrate)*(1-EXP(-Verlustrate*B551)),"")</f>
        <v/>
      </c>
      <c r="D551">
        <f>IF(B551&gt;Utenti!$B$25, Quellstärke/(Volumen*Verlustrate)*(1-EXP(-Verlustrate*Utenti!$B$25))  * EXP(-Verlustrate*(B551-Utenti!$B$25)), "")</f>
        <v>5.0717246565591326E-9</v>
      </c>
      <c r="E551">
        <f t="shared" si="84"/>
        <v>5.0717246565591326E-9</v>
      </c>
      <c r="F551">
        <f t="shared" si="76"/>
        <v>853.8529884389219</v>
      </c>
      <c r="G551">
        <f t="shared" si="77"/>
        <v>1707.7059768778438</v>
      </c>
      <c r="H551">
        <f t="shared" si="78"/>
        <v>5123.1179306335362</v>
      </c>
      <c r="I551">
        <f t="shared" si="82"/>
        <v>500</v>
      </c>
      <c r="J551">
        <f>IF(B550&lt;Utenti!$B$25, C551+C$32/(INTERZONALFLOW)*(1-EXP(-INTERZONALFLOW/NFVOL*B551)),D551)</f>
        <v>5.0717246565591326E-9</v>
      </c>
      <c r="K551">
        <f t="shared" si="79"/>
        <v>1044.1758100556503</v>
      </c>
      <c r="L551">
        <f t="shared" si="80"/>
        <v>2088.3516201113007</v>
      </c>
      <c r="M551">
        <f t="shared" si="81"/>
        <v>6265.0548603339121</v>
      </c>
      <c r="N551">
        <f t="shared" si="83"/>
        <v>500</v>
      </c>
    </row>
    <row r="552" spans="2:14" x14ac:dyDescent="0.2">
      <c r="B552">
        <f t="shared" si="75"/>
        <v>501</v>
      </c>
      <c r="C552" t="str">
        <f>IF(B551&lt;Utenti!$B$25, Quellstärke/(Volumen*Verlustrate)*(1-EXP(-Verlustrate*B552)),"")</f>
        <v/>
      </c>
      <c r="D552">
        <f>IF(B552&gt;Utenti!$B$25, Quellstärke/(Volumen*Verlustrate)*(1-EXP(-Verlustrate*Utenti!$B$25))  * EXP(-Verlustrate*(B552-Utenti!$B$25)), "")</f>
        <v>4.7739721713858064E-9</v>
      </c>
      <c r="E552">
        <f t="shared" si="84"/>
        <v>4.7739721713858064E-9</v>
      </c>
      <c r="F552">
        <f t="shared" si="76"/>
        <v>853.85298843895771</v>
      </c>
      <c r="G552">
        <f t="shared" si="77"/>
        <v>1707.7059768779154</v>
      </c>
      <c r="H552">
        <f t="shared" si="78"/>
        <v>5123.1179306337508</v>
      </c>
      <c r="I552">
        <f t="shared" si="82"/>
        <v>501</v>
      </c>
      <c r="J552">
        <f>IF(B551&lt;Utenti!$B$25, C552+C$32/(INTERZONALFLOW)*(1-EXP(-INTERZONALFLOW/NFVOL*B552)),D552)</f>
        <v>4.7739721713858064E-9</v>
      </c>
      <c r="K552">
        <f t="shared" si="79"/>
        <v>1044.175810055686</v>
      </c>
      <c r="L552">
        <f t="shared" si="80"/>
        <v>2088.3516201113721</v>
      </c>
      <c r="M552">
        <f t="shared" si="81"/>
        <v>6265.0548603341267</v>
      </c>
      <c r="N552">
        <f t="shared" si="83"/>
        <v>501</v>
      </c>
    </row>
    <row r="553" spans="2:14" x14ac:dyDescent="0.2">
      <c r="B553">
        <f t="shared" si="75"/>
        <v>502</v>
      </c>
      <c r="C553" t="str">
        <f>IF(B552&lt;Utenti!$B$25, Quellstärke/(Volumen*Verlustrate)*(1-EXP(-Verlustrate*B553)),"")</f>
        <v/>
      </c>
      <c r="D553">
        <f>IF(B553&gt;Utenti!$B$25, Quellstärke/(Volumen*Verlustrate)*(1-EXP(-Verlustrate*Utenti!$B$25))  * EXP(-Verlustrate*(B553-Utenti!$B$25)), "")</f>
        <v>4.4937002373919129E-9</v>
      </c>
      <c r="E553">
        <f t="shared" si="84"/>
        <v>4.4937002373919129E-9</v>
      </c>
      <c r="F553">
        <f t="shared" si="76"/>
        <v>853.85298843899136</v>
      </c>
      <c r="G553">
        <f t="shared" si="77"/>
        <v>1707.7059768779827</v>
      </c>
      <c r="H553">
        <f t="shared" si="78"/>
        <v>5123.1179306339527</v>
      </c>
      <c r="I553">
        <f t="shared" si="82"/>
        <v>502</v>
      </c>
      <c r="J553">
        <f>IF(B552&lt;Utenti!$B$25, C553+C$32/(INTERZONALFLOW)*(1-EXP(-INTERZONALFLOW/NFVOL*B553)),D553)</f>
        <v>4.4937002373919129E-9</v>
      </c>
      <c r="K553">
        <f t="shared" si="79"/>
        <v>1044.1758100557197</v>
      </c>
      <c r="L553">
        <f t="shared" si="80"/>
        <v>2088.3516201114394</v>
      </c>
      <c r="M553">
        <f t="shared" si="81"/>
        <v>6265.0548603343286</v>
      </c>
      <c r="N553">
        <f t="shared" si="83"/>
        <v>502</v>
      </c>
    </row>
    <row r="554" spans="2:14" x14ac:dyDescent="0.2">
      <c r="B554">
        <f t="shared" si="75"/>
        <v>503</v>
      </c>
      <c r="C554" t="str">
        <f>IF(B553&lt;Utenti!$B$25, Quellstärke/(Volumen*Verlustrate)*(1-EXP(-Verlustrate*B554)),"")</f>
        <v/>
      </c>
      <c r="D554">
        <f>IF(B554&gt;Utenti!$B$25, Quellstärke/(Volumen*Verlustrate)*(1-EXP(-Verlustrate*Utenti!$B$25))  * EXP(-Verlustrate*(B554-Utenti!$B$25)), "")</f>
        <v>4.2298826006089318E-9</v>
      </c>
      <c r="E554">
        <f t="shared" si="84"/>
        <v>4.2298826006089318E-9</v>
      </c>
      <c r="F554">
        <f t="shared" si="76"/>
        <v>853.85298843902308</v>
      </c>
      <c r="G554">
        <f t="shared" si="77"/>
        <v>1707.7059768780462</v>
      </c>
      <c r="H554">
        <f t="shared" si="78"/>
        <v>5123.1179306341428</v>
      </c>
      <c r="I554">
        <f t="shared" si="82"/>
        <v>503</v>
      </c>
      <c r="J554">
        <f>IF(B553&lt;Utenti!$B$25, C554+C$32/(INTERZONALFLOW)*(1-EXP(-INTERZONALFLOW/NFVOL*B554)),D554)</f>
        <v>4.2298826006089318E-9</v>
      </c>
      <c r="K554">
        <f t="shared" si="79"/>
        <v>1044.1758100557515</v>
      </c>
      <c r="L554">
        <f t="shared" si="80"/>
        <v>2088.3516201115031</v>
      </c>
      <c r="M554">
        <f t="shared" si="81"/>
        <v>6265.0548603345187</v>
      </c>
      <c r="N554">
        <f t="shared" si="83"/>
        <v>503</v>
      </c>
    </row>
    <row r="555" spans="2:14" x14ac:dyDescent="0.2">
      <c r="B555">
        <f t="shared" si="75"/>
        <v>504</v>
      </c>
      <c r="C555" t="str">
        <f>IF(B554&lt;Utenti!$B$25, Quellstärke/(Volumen*Verlustrate)*(1-EXP(-Verlustrate*B555)),"")</f>
        <v/>
      </c>
      <c r="D555">
        <f>IF(B555&gt;Utenti!$B$25, Quellstärke/(Volumen*Verlustrate)*(1-EXP(-Verlustrate*Utenti!$B$25))  * EXP(-Verlustrate*(B555-Utenti!$B$25)), "")</f>
        <v>3.9815532567251111E-9</v>
      </c>
      <c r="E555">
        <f t="shared" si="84"/>
        <v>3.9815532567251111E-9</v>
      </c>
      <c r="F555">
        <f t="shared" si="76"/>
        <v>853.85298843905298</v>
      </c>
      <c r="G555">
        <f t="shared" si="77"/>
        <v>1707.705976878106</v>
      </c>
      <c r="H555">
        <f t="shared" si="78"/>
        <v>5123.117930634322</v>
      </c>
      <c r="I555">
        <f t="shared" si="82"/>
        <v>504</v>
      </c>
      <c r="J555">
        <f>IF(B554&lt;Utenti!$B$25, C555+C$32/(INTERZONALFLOW)*(1-EXP(-INTERZONALFLOW/NFVOL*B555)),D555)</f>
        <v>3.9815532567251111E-9</v>
      </c>
      <c r="K555">
        <f t="shared" si="79"/>
        <v>1044.1758100557813</v>
      </c>
      <c r="L555">
        <f t="shared" si="80"/>
        <v>2088.3516201115626</v>
      </c>
      <c r="M555">
        <f t="shared" si="81"/>
        <v>6265.0548603346979</v>
      </c>
      <c r="N555">
        <f t="shared" si="83"/>
        <v>504</v>
      </c>
    </row>
    <row r="556" spans="2:14" x14ac:dyDescent="0.2">
      <c r="B556">
        <f t="shared" si="75"/>
        <v>505</v>
      </c>
      <c r="C556" t="str">
        <f>IF(B555&lt;Utenti!$B$25, Quellstärke/(Volumen*Verlustrate)*(1-EXP(-Verlustrate*B556)),"")</f>
        <v/>
      </c>
      <c r="D556">
        <f>IF(B556&gt;Utenti!$B$25, Quellstärke/(Volumen*Verlustrate)*(1-EXP(-Verlustrate*Utenti!$B$25))  * EXP(-Verlustrate*(B556-Utenti!$B$25)), "")</f>
        <v>3.7478029139286717E-9</v>
      </c>
      <c r="E556">
        <f t="shared" si="84"/>
        <v>3.7478029139286717E-9</v>
      </c>
      <c r="F556">
        <f t="shared" si="76"/>
        <v>853.85298843908106</v>
      </c>
      <c r="G556">
        <f t="shared" si="77"/>
        <v>1707.7059768781621</v>
      </c>
      <c r="H556">
        <f t="shared" si="78"/>
        <v>5123.1179306344902</v>
      </c>
      <c r="I556">
        <f t="shared" si="82"/>
        <v>505</v>
      </c>
      <c r="J556">
        <f>IF(B555&lt;Utenti!$B$25, C556+C$32/(INTERZONALFLOW)*(1-EXP(-INTERZONALFLOW/NFVOL*B556)),D556)</f>
        <v>3.7478029139286717E-9</v>
      </c>
      <c r="K556">
        <f t="shared" si="79"/>
        <v>1044.1758100558095</v>
      </c>
      <c r="L556">
        <f t="shared" si="80"/>
        <v>2088.351620111619</v>
      </c>
      <c r="M556">
        <f t="shared" si="81"/>
        <v>6265.0548603348661</v>
      </c>
      <c r="N556">
        <f t="shared" si="83"/>
        <v>505</v>
      </c>
    </row>
    <row r="557" spans="2:14" x14ac:dyDescent="0.2">
      <c r="B557">
        <f t="shared" si="75"/>
        <v>506</v>
      </c>
      <c r="C557" t="str">
        <f>IF(B556&lt;Utenti!$B$25, Quellstärke/(Volumen*Verlustrate)*(1-EXP(-Verlustrate*B557)),"")</f>
        <v/>
      </c>
      <c r="D557">
        <f>IF(B557&gt;Utenti!$B$25, Quellstärke/(Volumen*Verlustrate)*(1-EXP(-Verlustrate*Utenti!$B$25))  * EXP(-Verlustrate*(B557-Utenti!$B$25)), "")</f>
        <v>3.5277756634116495E-9</v>
      </c>
      <c r="E557">
        <f t="shared" si="84"/>
        <v>3.5277756634116495E-9</v>
      </c>
      <c r="F557">
        <f t="shared" si="76"/>
        <v>853.85298843910755</v>
      </c>
      <c r="G557">
        <f t="shared" si="77"/>
        <v>1707.7059768782151</v>
      </c>
      <c r="H557">
        <f t="shared" si="78"/>
        <v>5123.1179306346494</v>
      </c>
      <c r="I557">
        <f t="shared" si="82"/>
        <v>506</v>
      </c>
      <c r="J557">
        <f>IF(B556&lt;Utenti!$B$25, C557+C$32/(INTERZONALFLOW)*(1-EXP(-INTERZONALFLOW/NFVOL*B557)),D557)</f>
        <v>3.5277756634116495E-9</v>
      </c>
      <c r="K557">
        <f t="shared" si="79"/>
        <v>1044.1758100558359</v>
      </c>
      <c r="L557">
        <f t="shared" si="80"/>
        <v>2088.3516201116718</v>
      </c>
      <c r="M557">
        <f t="shared" si="81"/>
        <v>6265.0548603350253</v>
      </c>
      <c r="N557">
        <f t="shared" si="83"/>
        <v>506</v>
      </c>
    </row>
    <row r="558" spans="2:14" x14ac:dyDescent="0.2">
      <c r="B558">
        <f t="shared" si="75"/>
        <v>507</v>
      </c>
      <c r="C558" t="str">
        <f>IF(B557&lt;Utenti!$B$25, Quellstärke/(Volumen*Verlustrate)*(1-EXP(-Verlustrate*B558)),"")</f>
        <v/>
      </c>
      <c r="D558">
        <f>IF(B558&gt;Utenti!$B$25, Quellstärke/(Volumen*Verlustrate)*(1-EXP(-Verlustrate*Utenti!$B$25))  * EXP(-Verlustrate*(B558-Utenti!$B$25)), "")</f>
        <v>3.320665845342903E-9</v>
      </c>
      <c r="E558">
        <f t="shared" si="84"/>
        <v>3.320665845342903E-9</v>
      </c>
      <c r="F558">
        <f t="shared" si="76"/>
        <v>853.85298843913245</v>
      </c>
      <c r="G558">
        <f t="shared" si="77"/>
        <v>1707.7059768782649</v>
      </c>
      <c r="H558">
        <f t="shared" si="78"/>
        <v>5123.1179306347985</v>
      </c>
      <c r="I558">
        <f t="shared" si="82"/>
        <v>507</v>
      </c>
      <c r="J558">
        <f>IF(B557&lt;Utenti!$B$25, C558+C$32/(INTERZONALFLOW)*(1-EXP(-INTERZONALFLOW/NFVOL*B558)),D558)</f>
        <v>3.320665845342903E-9</v>
      </c>
      <c r="K558">
        <f t="shared" si="79"/>
        <v>1044.1758100558609</v>
      </c>
      <c r="L558">
        <f t="shared" si="80"/>
        <v>2088.3516201117218</v>
      </c>
      <c r="M558">
        <f t="shared" si="81"/>
        <v>6265.0548603351745</v>
      </c>
      <c r="N558">
        <f t="shared" si="83"/>
        <v>507</v>
      </c>
    </row>
    <row r="559" spans="2:14" x14ac:dyDescent="0.2">
      <c r="B559">
        <f t="shared" si="75"/>
        <v>508</v>
      </c>
      <c r="C559" t="str">
        <f>IF(B558&lt;Utenti!$B$25, Quellstärke/(Volumen*Verlustrate)*(1-EXP(-Verlustrate*B559)),"")</f>
        <v/>
      </c>
      <c r="D559">
        <f>IF(B559&gt;Utenti!$B$25, Quellstärke/(Volumen*Verlustrate)*(1-EXP(-Verlustrate*Utenti!$B$25))  * EXP(-Verlustrate*(B559-Utenti!$B$25)), "")</f>
        <v>3.1257150988345475E-9</v>
      </c>
      <c r="E559">
        <f t="shared" si="84"/>
        <v>3.1257150988345475E-9</v>
      </c>
      <c r="F559">
        <f t="shared" si="76"/>
        <v>853.85298843915587</v>
      </c>
      <c r="G559">
        <f t="shared" si="77"/>
        <v>1707.7059768783117</v>
      </c>
      <c r="H559">
        <f t="shared" si="78"/>
        <v>5123.1179306349395</v>
      </c>
      <c r="I559">
        <f t="shared" si="82"/>
        <v>508</v>
      </c>
      <c r="J559">
        <f>IF(B558&lt;Utenti!$B$25, C559+C$32/(INTERZONALFLOW)*(1-EXP(-INTERZONALFLOW/NFVOL*B559)),D559)</f>
        <v>3.1257150988345475E-9</v>
      </c>
      <c r="K559">
        <f t="shared" si="79"/>
        <v>1044.1758100558843</v>
      </c>
      <c r="L559">
        <f t="shared" si="80"/>
        <v>2088.3516201117686</v>
      </c>
      <c r="M559">
        <f t="shared" si="81"/>
        <v>6265.0548603353154</v>
      </c>
      <c r="N559">
        <f t="shared" si="83"/>
        <v>508</v>
      </c>
    </row>
    <row r="560" spans="2:14" x14ac:dyDescent="0.2">
      <c r="B560">
        <f t="shared" si="75"/>
        <v>509</v>
      </c>
      <c r="C560" t="str">
        <f>IF(B559&lt;Utenti!$B$25, Quellstärke/(Volumen*Verlustrate)*(1-EXP(-Verlustrate*B560)),"")</f>
        <v/>
      </c>
      <c r="D560">
        <f>IF(B560&gt;Utenti!$B$25, Quellstärke/(Volumen*Verlustrate)*(1-EXP(-Verlustrate*Utenti!$B$25))  * EXP(-Verlustrate*(B560-Utenti!$B$25)), "")</f>
        <v>2.9422095851000554E-9</v>
      </c>
      <c r="E560">
        <f t="shared" si="84"/>
        <v>2.9422095851000554E-9</v>
      </c>
      <c r="F560">
        <f t="shared" si="76"/>
        <v>853.85298843917792</v>
      </c>
      <c r="G560">
        <f t="shared" si="77"/>
        <v>1707.7059768783558</v>
      </c>
      <c r="H560">
        <f t="shared" si="78"/>
        <v>5123.1179306350723</v>
      </c>
      <c r="I560">
        <f t="shared" si="82"/>
        <v>509</v>
      </c>
      <c r="J560">
        <f>IF(B559&lt;Utenti!$B$25, C560+C$32/(INTERZONALFLOW)*(1-EXP(-INTERZONALFLOW/NFVOL*B560)),D560)</f>
        <v>2.9422095851000554E-9</v>
      </c>
      <c r="K560">
        <f t="shared" si="79"/>
        <v>1044.1758100559064</v>
      </c>
      <c r="L560">
        <f t="shared" si="80"/>
        <v>2088.3516201118127</v>
      </c>
      <c r="M560">
        <f t="shared" si="81"/>
        <v>6265.0548603354482</v>
      </c>
      <c r="N560">
        <f t="shared" si="83"/>
        <v>509</v>
      </c>
    </row>
    <row r="561" spans="2:14" x14ac:dyDescent="0.2">
      <c r="B561">
        <f t="shared" si="75"/>
        <v>510</v>
      </c>
      <c r="C561" t="str">
        <f>IF(B560&lt;Utenti!$B$25, Quellstärke/(Volumen*Verlustrate)*(1-EXP(-Verlustrate*B561)),"")</f>
        <v/>
      </c>
      <c r="D561">
        <f>IF(B561&gt;Utenti!$B$25, Quellstärke/(Volumen*Verlustrate)*(1-EXP(-Verlustrate*Utenti!$B$25))  * EXP(-Verlustrate*(B561-Utenti!$B$25)), "")</f>
        <v>2.7694773736359827E-9</v>
      </c>
      <c r="E561">
        <f t="shared" si="84"/>
        <v>2.7694773736359827E-9</v>
      </c>
      <c r="F561">
        <f t="shared" si="76"/>
        <v>853.85298843919873</v>
      </c>
      <c r="G561">
        <f t="shared" si="77"/>
        <v>1707.7059768783975</v>
      </c>
      <c r="H561">
        <f t="shared" si="78"/>
        <v>5123.1179306351969</v>
      </c>
      <c r="I561">
        <f t="shared" si="82"/>
        <v>510</v>
      </c>
      <c r="J561">
        <f>IF(B560&lt;Utenti!$B$25, C561+C$32/(INTERZONALFLOW)*(1-EXP(-INTERZONALFLOW/NFVOL*B561)),D561)</f>
        <v>2.7694773736359827E-9</v>
      </c>
      <c r="K561">
        <f t="shared" si="79"/>
        <v>1044.1758100559271</v>
      </c>
      <c r="L561">
        <f t="shared" si="80"/>
        <v>2088.3516201118541</v>
      </c>
      <c r="M561">
        <f t="shared" si="81"/>
        <v>6265.0548603355728</v>
      </c>
      <c r="N561">
        <f t="shared" si="83"/>
        <v>510</v>
      </c>
    </row>
    <row r="562" spans="2:14" x14ac:dyDescent="0.2">
      <c r="B562">
        <f t="shared" si="75"/>
        <v>511</v>
      </c>
      <c r="C562" t="str">
        <f>IF(B561&lt;Utenti!$B$25, Quellstärke/(Volumen*Verlustrate)*(1-EXP(-Verlustrate*B562)),"")</f>
        <v/>
      </c>
      <c r="D562">
        <f>IF(B562&gt;Utenti!$B$25, Quellstärke/(Volumen*Verlustrate)*(1-EXP(-Verlustrate*Utenti!$B$25))  * EXP(-Verlustrate*(B562-Utenti!$B$25)), "")</f>
        <v>2.6068859818566691E-9</v>
      </c>
      <c r="E562">
        <f t="shared" si="84"/>
        <v>2.6068859818566691E-9</v>
      </c>
      <c r="F562">
        <f t="shared" si="76"/>
        <v>853.85298843921828</v>
      </c>
      <c r="G562">
        <f t="shared" si="77"/>
        <v>1707.7059768784366</v>
      </c>
      <c r="H562">
        <f t="shared" si="78"/>
        <v>5123.1179306353142</v>
      </c>
      <c r="I562">
        <f t="shared" si="82"/>
        <v>511</v>
      </c>
      <c r="J562">
        <f>IF(B561&lt;Utenti!$B$25, C562+C$32/(INTERZONALFLOW)*(1-EXP(-INTERZONALFLOW/NFVOL*B562)),D562)</f>
        <v>2.6068859818566691E-9</v>
      </c>
      <c r="K562">
        <f t="shared" si="79"/>
        <v>1044.1758100559466</v>
      </c>
      <c r="L562">
        <f t="shared" si="80"/>
        <v>2088.3516201118932</v>
      </c>
      <c r="M562">
        <f t="shared" si="81"/>
        <v>6265.0548603356901</v>
      </c>
      <c r="N562">
        <f t="shared" si="83"/>
        <v>511</v>
      </c>
    </row>
    <row r="563" spans="2:14" x14ac:dyDescent="0.2">
      <c r="B563">
        <f t="shared" si="75"/>
        <v>512</v>
      </c>
      <c r="C563" t="str">
        <f>IF(B562&lt;Utenti!$B$25, Quellstärke/(Volumen*Verlustrate)*(1-EXP(-Verlustrate*B563)),"")</f>
        <v/>
      </c>
      <c r="D563">
        <f>IF(B563&gt;Utenti!$B$25, Quellstärke/(Volumen*Verlustrate)*(1-EXP(-Verlustrate*Utenti!$B$25))  * EXP(-Verlustrate*(B563-Utenti!$B$25)), "")</f>
        <v>2.4538400591728663E-9</v>
      </c>
      <c r="E563">
        <f t="shared" si="84"/>
        <v>2.4538400591728663E-9</v>
      </c>
      <c r="F563">
        <f t="shared" si="76"/>
        <v>853.8529884392367</v>
      </c>
      <c r="G563">
        <f t="shared" si="77"/>
        <v>1707.7059768784734</v>
      </c>
      <c r="H563">
        <f t="shared" si="78"/>
        <v>5123.1179306354243</v>
      </c>
      <c r="I563">
        <f t="shared" si="82"/>
        <v>512</v>
      </c>
      <c r="J563">
        <f>IF(B562&lt;Utenti!$B$25, C563+C$32/(INTERZONALFLOW)*(1-EXP(-INTERZONALFLOW/NFVOL*B563)),D563)</f>
        <v>2.4538400591728663E-9</v>
      </c>
      <c r="K563">
        <f t="shared" si="79"/>
        <v>1044.175810055965</v>
      </c>
      <c r="L563">
        <f t="shared" si="80"/>
        <v>2088.3516201119301</v>
      </c>
      <c r="M563">
        <f t="shared" si="81"/>
        <v>6265.0548603358002</v>
      </c>
      <c r="N563">
        <f t="shared" si="83"/>
        <v>512</v>
      </c>
    </row>
    <row r="564" spans="2:14" x14ac:dyDescent="0.2">
      <c r="B564">
        <f t="shared" si="75"/>
        <v>513</v>
      </c>
      <c r="C564" t="str">
        <f>IF(B563&lt;Utenti!$B$25, Quellstärke/(Volumen*Verlustrate)*(1-EXP(-Verlustrate*B564)),"")</f>
        <v/>
      </c>
      <c r="D564">
        <f>IF(B564&gt;Utenti!$B$25, Quellstärke/(Volumen*Verlustrate)*(1-EXP(-Verlustrate*Utenti!$B$25))  * EXP(-Verlustrate*(B564-Utenti!$B$25)), "")</f>
        <v>2.3097792070342021E-9</v>
      </c>
      <c r="E564">
        <f t="shared" si="84"/>
        <v>2.3097792070342021E-9</v>
      </c>
      <c r="F564">
        <f t="shared" si="76"/>
        <v>853.85298843925398</v>
      </c>
      <c r="G564">
        <f t="shared" si="77"/>
        <v>1707.705976878508</v>
      </c>
      <c r="H564">
        <f t="shared" si="78"/>
        <v>5123.117930635528</v>
      </c>
      <c r="I564">
        <f t="shared" si="82"/>
        <v>513</v>
      </c>
      <c r="J564">
        <f>IF(B563&lt;Utenti!$B$25, C564+C$32/(INTERZONALFLOW)*(1-EXP(-INTERZONALFLOW/NFVOL*B564)),D564)</f>
        <v>2.3097792070342021E-9</v>
      </c>
      <c r="K564">
        <f t="shared" si="79"/>
        <v>1044.1758100559823</v>
      </c>
      <c r="L564">
        <f t="shared" si="80"/>
        <v>2088.3516201119646</v>
      </c>
      <c r="M564">
        <f t="shared" si="81"/>
        <v>6265.0548603359039</v>
      </c>
      <c r="N564">
        <f t="shared" si="83"/>
        <v>513</v>
      </c>
    </row>
    <row r="565" spans="2:14" x14ac:dyDescent="0.2">
      <c r="B565">
        <f t="shared" ref="B565:B628" si="85">B564+1</f>
        <v>514</v>
      </c>
      <c r="C565" t="str">
        <f>IF(B564&lt;Utenti!$B$25, Quellstärke/(Volumen*Verlustrate)*(1-EXP(-Verlustrate*B565)),"")</f>
        <v/>
      </c>
      <c r="D565">
        <f>IF(B565&gt;Utenti!$B$25, Quellstärke/(Volumen*Verlustrate)*(1-EXP(-Verlustrate*Utenti!$B$25))  * EXP(-Verlustrate*(B565-Utenti!$B$25)), "")</f>
        <v>2.1741759269533977E-9</v>
      </c>
      <c r="E565">
        <f t="shared" si="84"/>
        <v>2.1741759269533977E-9</v>
      </c>
      <c r="F565">
        <f t="shared" ref="F565:F628" si="86">$E565*$E$25+F564</f>
        <v>853.85298843927023</v>
      </c>
      <c r="G565">
        <f t="shared" ref="G565:G628" si="87">$E565*$E$26+G564</f>
        <v>1707.7059768785405</v>
      </c>
      <c r="H565">
        <f t="shared" ref="H565:H628" si="88">$E565*$E$27+H564</f>
        <v>5123.1179306356262</v>
      </c>
      <c r="I565">
        <f t="shared" si="82"/>
        <v>514</v>
      </c>
      <c r="J565">
        <f>IF(B564&lt;Utenti!$B$25, C565+C$32/(INTERZONALFLOW)*(1-EXP(-INTERZONALFLOW/NFVOL*B565)),D565)</f>
        <v>2.1741759269533977E-9</v>
      </c>
      <c r="K565">
        <f t="shared" ref="K565:K628" si="89">$J565*$E$25+K564</f>
        <v>1044.1758100559987</v>
      </c>
      <c r="L565">
        <f t="shared" ref="L565:L628" si="90">$J565*$E$26+L564</f>
        <v>2088.3516201119974</v>
      </c>
      <c r="M565">
        <f t="shared" ref="M565:M628" si="91">$J565*$E$27+M564</f>
        <v>6265.0548603360021</v>
      </c>
      <c r="N565">
        <f t="shared" si="83"/>
        <v>514</v>
      </c>
    </row>
    <row r="566" spans="2:14" x14ac:dyDescent="0.2">
      <c r="B566">
        <f t="shared" si="85"/>
        <v>515</v>
      </c>
      <c r="C566" t="str">
        <f>IF(B565&lt;Utenti!$B$25, Quellstärke/(Volumen*Verlustrate)*(1-EXP(-Verlustrate*B566)),"")</f>
        <v/>
      </c>
      <c r="D566">
        <f>IF(B566&gt;Utenti!$B$25, Quellstärke/(Volumen*Verlustrate)*(1-EXP(-Verlustrate*Utenti!$B$25))  * EXP(-Verlustrate*(B566-Utenti!$B$25)), "")</f>
        <v>2.04653368899847E-9</v>
      </c>
      <c r="E566">
        <f t="shared" si="84"/>
        <v>2.04653368899847E-9</v>
      </c>
      <c r="F566">
        <f t="shared" si="86"/>
        <v>853.85298843928558</v>
      </c>
      <c r="G566">
        <f t="shared" si="87"/>
        <v>1707.7059768785712</v>
      </c>
      <c r="H566">
        <f t="shared" si="88"/>
        <v>5123.117930635718</v>
      </c>
      <c r="I566">
        <f t="shared" si="82"/>
        <v>515</v>
      </c>
      <c r="J566">
        <f>IF(B565&lt;Utenti!$B$25, C566+C$32/(INTERZONALFLOW)*(1-EXP(-INTERZONALFLOW/NFVOL*B566)),D566)</f>
        <v>2.04653368899847E-9</v>
      </c>
      <c r="K566">
        <f t="shared" si="89"/>
        <v>1044.1758100560141</v>
      </c>
      <c r="L566">
        <f t="shared" si="90"/>
        <v>2088.3516201120283</v>
      </c>
      <c r="M566">
        <f t="shared" si="91"/>
        <v>6265.054860336094</v>
      </c>
      <c r="N566">
        <f t="shared" si="83"/>
        <v>515</v>
      </c>
    </row>
    <row r="567" spans="2:14" x14ac:dyDescent="0.2">
      <c r="B567">
        <f t="shared" si="85"/>
        <v>516</v>
      </c>
      <c r="C567" t="str">
        <f>IF(B566&lt;Utenti!$B$25, Quellstärke/(Volumen*Verlustrate)*(1-EXP(-Verlustrate*B567)),"")</f>
        <v/>
      </c>
      <c r="D567">
        <f>IF(B567&gt;Utenti!$B$25, Quellstärke/(Volumen*Verlustrate)*(1-EXP(-Verlustrate*Utenti!$B$25))  * EXP(-Verlustrate*(B567-Utenti!$B$25)), "")</f>
        <v>1.9263851136805736E-9</v>
      </c>
      <c r="E567">
        <f t="shared" si="84"/>
        <v>1.9263851136805736E-9</v>
      </c>
      <c r="F567">
        <f t="shared" si="86"/>
        <v>853.85298843930002</v>
      </c>
      <c r="G567">
        <f t="shared" si="87"/>
        <v>1707.7059768786</v>
      </c>
      <c r="H567">
        <f t="shared" si="88"/>
        <v>5123.1179306358044</v>
      </c>
      <c r="I567">
        <f t="shared" si="82"/>
        <v>516</v>
      </c>
      <c r="J567">
        <f>IF(B566&lt;Utenti!$B$25, C567+C$32/(INTERZONALFLOW)*(1-EXP(-INTERZONALFLOW/NFVOL*B567)),D567)</f>
        <v>1.9263851136805736E-9</v>
      </c>
      <c r="K567">
        <f t="shared" si="89"/>
        <v>1044.1758100560287</v>
      </c>
      <c r="L567">
        <f t="shared" si="90"/>
        <v>2088.3516201120574</v>
      </c>
      <c r="M567">
        <f t="shared" si="91"/>
        <v>6265.0548603361804</v>
      </c>
      <c r="N567">
        <f t="shared" si="83"/>
        <v>516</v>
      </c>
    </row>
    <row r="568" spans="2:14" x14ac:dyDescent="0.2">
      <c r="B568">
        <f t="shared" si="85"/>
        <v>517</v>
      </c>
      <c r="C568" t="str">
        <f>IF(B567&lt;Utenti!$B$25, Quellstärke/(Volumen*Verlustrate)*(1-EXP(-Verlustrate*B568)),"")</f>
        <v/>
      </c>
      <c r="D568">
        <f>IF(B568&gt;Utenti!$B$25, Quellstärke/(Volumen*Verlustrate)*(1-EXP(-Verlustrate*Utenti!$B$25))  * EXP(-Verlustrate*(B568-Utenti!$B$25)), "")</f>
        <v>1.8132902605801677E-9</v>
      </c>
      <c r="E568">
        <f t="shared" si="84"/>
        <v>1.8132902605801677E-9</v>
      </c>
      <c r="F568">
        <f t="shared" si="86"/>
        <v>853.85298843931366</v>
      </c>
      <c r="G568">
        <f t="shared" si="87"/>
        <v>1707.7059768786273</v>
      </c>
      <c r="H568">
        <f t="shared" si="88"/>
        <v>5123.1179306358863</v>
      </c>
      <c r="I568">
        <f t="shared" ref="I568:I631" si="92">B568</f>
        <v>517</v>
      </c>
      <c r="J568">
        <f>IF(B567&lt;Utenti!$B$25, C568+C$32/(INTERZONALFLOW)*(1-EXP(-INTERZONALFLOW/NFVOL*B568)),D568)</f>
        <v>1.8132902605801677E-9</v>
      </c>
      <c r="K568">
        <f t="shared" si="89"/>
        <v>1044.1758100560423</v>
      </c>
      <c r="L568">
        <f t="shared" si="90"/>
        <v>2088.3516201120847</v>
      </c>
      <c r="M568">
        <f t="shared" si="91"/>
        <v>6265.0548603362622</v>
      </c>
      <c r="N568">
        <f t="shared" si="83"/>
        <v>517</v>
      </c>
    </row>
    <row r="569" spans="2:14" x14ac:dyDescent="0.2">
      <c r="B569">
        <f t="shared" si="85"/>
        <v>518</v>
      </c>
      <c r="C569" t="str">
        <f>IF(B568&lt;Utenti!$B$25, Quellstärke/(Volumen*Verlustrate)*(1-EXP(-Verlustrate*B569)),"")</f>
        <v/>
      </c>
      <c r="D569">
        <f>IF(B569&gt;Utenti!$B$25, Quellstärke/(Volumen*Verlustrate)*(1-EXP(-Verlustrate*Utenti!$B$25))  * EXP(-Verlustrate*(B569-Utenti!$B$25)), "")</f>
        <v>1.7068350174450583E-9</v>
      </c>
      <c r="E569">
        <f t="shared" si="84"/>
        <v>1.7068350174450583E-9</v>
      </c>
      <c r="F569">
        <f t="shared" si="86"/>
        <v>853.85298843932651</v>
      </c>
      <c r="G569">
        <f t="shared" si="87"/>
        <v>1707.705976878653</v>
      </c>
      <c r="H569">
        <f t="shared" si="88"/>
        <v>5123.1179306359627</v>
      </c>
      <c r="I569">
        <f t="shared" si="92"/>
        <v>518</v>
      </c>
      <c r="J569">
        <f>IF(B568&lt;Utenti!$B$25, C569+C$32/(INTERZONALFLOW)*(1-EXP(-INTERZONALFLOW/NFVOL*B569)),D569)</f>
        <v>1.7068350174450583E-9</v>
      </c>
      <c r="K569">
        <f t="shared" si="89"/>
        <v>1044.1758100560551</v>
      </c>
      <c r="L569">
        <f t="shared" si="90"/>
        <v>2088.3516201121101</v>
      </c>
      <c r="M569">
        <f t="shared" si="91"/>
        <v>6265.0548603363386</v>
      </c>
      <c r="N569">
        <f t="shared" si="83"/>
        <v>518</v>
      </c>
    </row>
    <row r="570" spans="2:14" x14ac:dyDescent="0.2">
      <c r="B570">
        <f t="shared" si="85"/>
        <v>519</v>
      </c>
      <c r="C570" t="str">
        <f>IF(B569&lt;Utenti!$B$25, Quellstärke/(Volumen*Verlustrate)*(1-EXP(-Verlustrate*B570)),"")</f>
        <v/>
      </c>
      <c r="D570">
        <f>IF(B570&gt;Utenti!$B$25, Quellstärke/(Volumen*Verlustrate)*(1-EXP(-Verlustrate*Utenti!$B$25))  * EXP(-Verlustrate*(B570-Utenti!$B$25)), "")</f>
        <v>1.6066295838618563E-9</v>
      </c>
      <c r="E570">
        <f t="shared" si="84"/>
        <v>1.6066295838618563E-9</v>
      </c>
      <c r="F570">
        <f t="shared" si="86"/>
        <v>853.85298843933856</v>
      </c>
      <c r="G570">
        <f t="shared" si="87"/>
        <v>1707.7059768786771</v>
      </c>
      <c r="H570">
        <f t="shared" si="88"/>
        <v>5123.1179306360345</v>
      </c>
      <c r="I570">
        <f t="shared" si="92"/>
        <v>519</v>
      </c>
      <c r="J570">
        <f>IF(B569&lt;Utenti!$B$25, C570+C$32/(INTERZONALFLOW)*(1-EXP(-INTERZONALFLOW/NFVOL*B570)),D570)</f>
        <v>1.6066295838618563E-9</v>
      </c>
      <c r="K570">
        <f t="shared" si="89"/>
        <v>1044.1758100560671</v>
      </c>
      <c r="L570">
        <f t="shared" si="90"/>
        <v>2088.3516201121342</v>
      </c>
      <c r="M570">
        <f t="shared" si="91"/>
        <v>6265.0548603364105</v>
      </c>
      <c r="N570">
        <f t="shared" ref="N570:N633" si="93">B570</f>
        <v>519</v>
      </c>
    </row>
    <row r="571" spans="2:14" x14ac:dyDescent="0.2">
      <c r="B571">
        <f t="shared" si="85"/>
        <v>520</v>
      </c>
      <c r="C571" t="str">
        <f>IF(B570&lt;Utenti!$B$25, Quellstärke/(Volumen*Verlustrate)*(1-EXP(-Verlustrate*B571)),"")</f>
        <v/>
      </c>
      <c r="D571">
        <f>IF(B571&gt;Utenti!$B$25, Quellstärke/(Volumen*Verlustrate)*(1-EXP(-Verlustrate*Utenti!$B$25))  * EXP(-Verlustrate*(B571-Utenti!$B$25)), "")</f>
        <v>1.5123070439484993E-9</v>
      </c>
      <c r="E571">
        <f t="shared" si="84"/>
        <v>1.5123070439484993E-9</v>
      </c>
      <c r="F571">
        <f t="shared" si="86"/>
        <v>853.85298843934993</v>
      </c>
      <c r="G571">
        <f t="shared" si="87"/>
        <v>1707.7059768786999</v>
      </c>
      <c r="H571">
        <f t="shared" si="88"/>
        <v>5123.1179306361028</v>
      </c>
      <c r="I571">
        <f t="shared" si="92"/>
        <v>520</v>
      </c>
      <c r="J571">
        <f>IF(B570&lt;Utenti!$B$25, C571+C$32/(INTERZONALFLOW)*(1-EXP(-INTERZONALFLOW/NFVOL*B571)),D571)</f>
        <v>1.5123070439484993E-9</v>
      </c>
      <c r="K571">
        <f t="shared" si="89"/>
        <v>1044.1758100560785</v>
      </c>
      <c r="L571">
        <f t="shared" si="90"/>
        <v>2088.351620112157</v>
      </c>
      <c r="M571">
        <f t="shared" si="91"/>
        <v>6265.0548603364787</v>
      </c>
      <c r="N571">
        <f t="shared" si="93"/>
        <v>520</v>
      </c>
    </row>
    <row r="572" spans="2:14" x14ac:dyDescent="0.2">
      <c r="B572">
        <f t="shared" si="85"/>
        <v>521</v>
      </c>
      <c r="C572" t="str">
        <f>IF(B571&lt;Utenti!$B$25, Quellstärke/(Volumen*Verlustrate)*(1-EXP(-Verlustrate*B572)),"")</f>
        <v/>
      </c>
      <c r="D572">
        <f>IF(B572&gt;Utenti!$B$25, Quellstärke/(Volumen*Verlustrate)*(1-EXP(-Verlustrate*Utenti!$B$25))  * EXP(-Verlustrate*(B572-Utenti!$B$25)), "")</f>
        <v>1.4235220228416379E-9</v>
      </c>
      <c r="E572">
        <f t="shared" si="84"/>
        <v>1.4235220228416379E-9</v>
      </c>
      <c r="F572">
        <f t="shared" si="86"/>
        <v>853.85298843936062</v>
      </c>
      <c r="G572">
        <f t="shared" si="87"/>
        <v>1707.7059768787212</v>
      </c>
      <c r="H572">
        <f t="shared" si="88"/>
        <v>5123.1179306361664</v>
      </c>
      <c r="I572">
        <f t="shared" si="92"/>
        <v>521</v>
      </c>
      <c r="J572">
        <f>IF(B571&lt;Utenti!$B$25, C572+C$32/(INTERZONALFLOW)*(1-EXP(-INTERZONALFLOW/NFVOL*B572)),D572)</f>
        <v>1.4235220228416379E-9</v>
      </c>
      <c r="K572">
        <f t="shared" si="89"/>
        <v>1044.1758100560892</v>
      </c>
      <c r="L572">
        <f t="shared" si="90"/>
        <v>2088.3516201121784</v>
      </c>
      <c r="M572">
        <f t="shared" si="91"/>
        <v>6265.0548603365423</v>
      </c>
      <c r="N572">
        <f t="shared" si="93"/>
        <v>521</v>
      </c>
    </row>
    <row r="573" spans="2:14" x14ac:dyDescent="0.2">
      <c r="B573">
        <f t="shared" si="85"/>
        <v>522</v>
      </c>
      <c r="C573" t="str">
        <f>IF(B572&lt;Utenti!$B$25, Quellstärke/(Volumen*Verlustrate)*(1-EXP(-Verlustrate*B573)),"")</f>
        <v/>
      </c>
      <c r="D573">
        <f>IF(B573&gt;Utenti!$B$25, Quellstärke/(Volumen*Verlustrate)*(1-EXP(-Verlustrate*Utenti!$B$25))  * EXP(-Verlustrate*(B573-Utenti!$B$25)), "")</f>
        <v>1.3399494220594028E-9</v>
      </c>
      <c r="E573">
        <f t="shared" si="84"/>
        <v>1.3399494220594028E-9</v>
      </c>
      <c r="F573">
        <f t="shared" si="86"/>
        <v>853.85298843937062</v>
      </c>
      <c r="G573">
        <f t="shared" si="87"/>
        <v>1707.7059768787412</v>
      </c>
      <c r="H573">
        <f t="shared" si="88"/>
        <v>5123.1179306362264</v>
      </c>
      <c r="I573">
        <f t="shared" si="92"/>
        <v>522</v>
      </c>
      <c r="J573">
        <f>IF(B572&lt;Utenti!$B$25, C573+C$32/(INTERZONALFLOW)*(1-EXP(-INTERZONALFLOW/NFVOL*B573)),D573)</f>
        <v>1.3399494220594028E-9</v>
      </c>
      <c r="K573">
        <f t="shared" si="89"/>
        <v>1044.1758100560992</v>
      </c>
      <c r="L573">
        <f t="shared" si="90"/>
        <v>2088.3516201121984</v>
      </c>
      <c r="M573">
        <f t="shared" si="91"/>
        <v>6265.0548603366024</v>
      </c>
      <c r="N573">
        <f t="shared" si="93"/>
        <v>522</v>
      </c>
    </row>
    <row r="574" spans="2:14" x14ac:dyDescent="0.2">
      <c r="B574">
        <f t="shared" si="85"/>
        <v>523</v>
      </c>
      <c r="C574" t="str">
        <f>IF(B573&lt;Utenti!$B$25, Quellstärke/(Volumen*Verlustrate)*(1-EXP(-Verlustrate*B574)),"")</f>
        <v/>
      </c>
      <c r="D574">
        <f>IF(B574&gt;Utenti!$B$25, Quellstärke/(Volumen*Verlustrate)*(1-EXP(-Verlustrate*Utenti!$B$25))  * EXP(-Verlustrate*(B574-Utenti!$B$25)), "")</f>
        <v>1.2612832291088911E-9</v>
      </c>
      <c r="E574">
        <f t="shared" si="84"/>
        <v>1.2612832291088911E-9</v>
      </c>
      <c r="F574">
        <f t="shared" si="86"/>
        <v>853.85298843938006</v>
      </c>
      <c r="G574">
        <f t="shared" si="87"/>
        <v>1707.7059768787601</v>
      </c>
      <c r="H574">
        <f t="shared" si="88"/>
        <v>5123.1179306362828</v>
      </c>
      <c r="I574">
        <f t="shared" si="92"/>
        <v>523</v>
      </c>
      <c r="J574">
        <f>IF(B573&lt;Utenti!$B$25, C574+C$32/(INTERZONALFLOW)*(1-EXP(-INTERZONALFLOW/NFVOL*B574)),D574)</f>
        <v>1.2612832291088911E-9</v>
      </c>
      <c r="K574">
        <f t="shared" si="89"/>
        <v>1044.1758100561087</v>
      </c>
      <c r="L574">
        <f t="shared" si="90"/>
        <v>2088.3516201122175</v>
      </c>
      <c r="M574">
        <f t="shared" si="91"/>
        <v>6265.0548603366587</v>
      </c>
      <c r="N574">
        <f t="shared" si="93"/>
        <v>523</v>
      </c>
    </row>
    <row r="575" spans="2:14" x14ac:dyDescent="0.2">
      <c r="B575">
        <f t="shared" si="85"/>
        <v>524</v>
      </c>
      <c r="C575" t="str">
        <f>IF(B574&lt;Utenti!$B$25, Quellstärke/(Volumen*Verlustrate)*(1-EXP(-Verlustrate*B575)),"")</f>
        <v/>
      </c>
      <c r="D575">
        <f>IF(B575&gt;Utenti!$B$25, Quellstärke/(Volumen*Verlustrate)*(1-EXP(-Verlustrate*Utenti!$B$25))  * EXP(-Verlustrate*(B575-Utenti!$B$25)), "")</f>
        <v>1.1872353969796525E-9</v>
      </c>
      <c r="E575">
        <f t="shared" si="84"/>
        <v>1.1872353969796525E-9</v>
      </c>
      <c r="F575">
        <f t="shared" si="86"/>
        <v>853.85298843938892</v>
      </c>
      <c r="G575">
        <f t="shared" si="87"/>
        <v>1707.7059768787778</v>
      </c>
      <c r="H575">
        <f t="shared" si="88"/>
        <v>5123.1179306363365</v>
      </c>
      <c r="I575">
        <f t="shared" si="92"/>
        <v>524</v>
      </c>
      <c r="J575">
        <f>IF(B574&lt;Utenti!$B$25, C575+C$32/(INTERZONALFLOW)*(1-EXP(-INTERZONALFLOW/NFVOL*B575)),D575)</f>
        <v>1.1872353969796525E-9</v>
      </c>
      <c r="K575">
        <f t="shared" si="89"/>
        <v>1044.1758100561176</v>
      </c>
      <c r="L575">
        <f t="shared" si="90"/>
        <v>2088.3516201122352</v>
      </c>
      <c r="M575">
        <f t="shared" si="91"/>
        <v>6265.0548603367124</v>
      </c>
      <c r="N575">
        <f t="shared" si="93"/>
        <v>524</v>
      </c>
    </row>
    <row r="576" spans="2:14" x14ac:dyDescent="0.2">
      <c r="B576">
        <f t="shared" si="85"/>
        <v>525</v>
      </c>
      <c r="C576" t="str">
        <f>IF(B575&lt;Utenti!$B$25, Quellstärke/(Volumen*Verlustrate)*(1-EXP(-Verlustrate*B576)),"")</f>
        <v/>
      </c>
      <c r="D576">
        <f>IF(B576&gt;Utenti!$B$25, Quellstärke/(Volumen*Verlustrate)*(1-EXP(-Verlustrate*Utenti!$B$25))  * EXP(-Verlustrate*(B576-Utenti!$B$25)), "")</f>
        <v>1.1175347894201989E-9</v>
      </c>
      <c r="E576">
        <f t="shared" si="84"/>
        <v>1.1175347894201989E-9</v>
      </c>
      <c r="F576">
        <f t="shared" si="86"/>
        <v>853.85298843939734</v>
      </c>
      <c r="G576">
        <f t="shared" si="87"/>
        <v>1707.7059768787947</v>
      </c>
      <c r="H576">
        <f t="shared" si="88"/>
        <v>5123.1179306363865</v>
      </c>
      <c r="I576">
        <f t="shared" si="92"/>
        <v>525</v>
      </c>
      <c r="J576">
        <f>IF(B575&lt;Utenti!$B$25, C576+C$32/(INTERZONALFLOW)*(1-EXP(-INTERZONALFLOW/NFVOL*B576)),D576)</f>
        <v>1.1175347894201989E-9</v>
      </c>
      <c r="K576">
        <f t="shared" si="89"/>
        <v>1044.175810056126</v>
      </c>
      <c r="L576">
        <f t="shared" si="90"/>
        <v>2088.351620112252</v>
      </c>
      <c r="M576">
        <f t="shared" si="91"/>
        <v>6265.0548603367624</v>
      </c>
      <c r="N576">
        <f t="shared" si="93"/>
        <v>525</v>
      </c>
    </row>
    <row r="577" spans="2:14" x14ac:dyDescent="0.2">
      <c r="B577">
        <f t="shared" si="85"/>
        <v>526</v>
      </c>
      <c r="C577" t="str">
        <f>IF(B576&lt;Utenti!$B$25, Quellstärke/(Volumen*Verlustrate)*(1-EXP(-Verlustrate*B577)),"")</f>
        <v/>
      </c>
      <c r="D577">
        <f>IF(B577&gt;Utenti!$B$25, Quellstärke/(Volumen*Verlustrate)*(1-EXP(-Verlustrate*Utenti!$B$25))  * EXP(-Verlustrate*(B577-Utenti!$B$25)), "")</f>
        <v>1.051926188135589E-9</v>
      </c>
      <c r="E577">
        <f t="shared" si="84"/>
        <v>1.051926188135589E-9</v>
      </c>
      <c r="F577">
        <f t="shared" si="86"/>
        <v>853.85298843940518</v>
      </c>
      <c r="G577">
        <f t="shared" si="87"/>
        <v>1707.7059768788104</v>
      </c>
      <c r="H577">
        <f t="shared" si="88"/>
        <v>5123.1179306364338</v>
      </c>
      <c r="I577">
        <f t="shared" si="92"/>
        <v>526</v>
      </c>
      <c r="J577">
        <f>IF(B576&lt;Utenti!$B$25, C577+C$32/(INTERZONALFLOW)*(1-EXP(-INTERZONALFLOW/NFVOL*B577)),D577)</f>
        <v>1.051926188135589E-9</v>
      </c>
      <c r="K577">
        <f t="shared" si="89"/>
        <v>1044.175810056134</v>
      </c>
      <c r="L577">
        <f t="shared" si="90"/>
        <v>2088.3516201122679</v>
      </c>
      <c r="M577">
        <f t="shared" si="91"/>
        <v>6265.0548603368097</v>
      </c>
      <c r="N577">
        <f t="shared" si="93"/>
        <v>526</v>
      </c>
    </row>
    <row r="578" spans="2:14" x14ac:dyDescent="0.2">
      <c r="B578">
        <f t="shared" si="85"/>
        <v>527</v>
      </c>
      <c r="C578" t="str">
        <f>IF(B577&lt;Utenti!$B$25, Quellstärke/(Volumen*Verlustrate)*(1-EXP(-Verlustrate*B578)),"")</f>
        <v/>
      </c>
      <c r="D578">
        <f>IF(B578&gt;Utenti!$B$25, Quellstärke/(Volumen*Verlustrate)*(1-EXP(-Verlustrate*Utenti!$B$25))  * EXP(-Verlustrate*(B578-Utenti!$B$25)), "")</f>
        <v>9.9016935827078425E-10</v>
      </c>
      <c r="E578">
        <f t="shared" si="84"/>
        <v>9.9016935827078425E-10</v>
      </c>
      <c r="F578">
        <f t="shared" si="86"/>
        <v>853.85298843941257</v>
      </c>
      <c r="G578">
        <f t="shared" si="87"/>
        <v>1707.7059768788251</v>
      </c>
      <c r="H578">
        <f t="shared" si="88"/>
        <v>5123.1179306364784</v>
      </c>
      <c r="I578">
        <f t="shared" si="92"/>
        <v>527</v>
      </c>
      <c r="J578">
        <f>IF(B577&lt;Utenti!$B$25, C578+C$32/(INTERZONALFLOW)*(1-EXP(-INTERZONALFLOW/NFVOL*B578)),D578)</f>
        <v>9.9016935827078425E-10</v>
      </c>
      <c r="K578">
        <f t="shared" si="89"/>
        <v>1044.1758100561415</v>
      </c>
      <c r="L578">
        <f t="shared" si="90"/>
        <v>2088.3516201122829</v>
      </c>
      <c r="M578">
        <f t="shared" si="91"/>
        <v>6265.0548603368543</v>
      </c>
      <c r="N578">
        <f t="shared" si="93"/>
        <v>527</v>
      </c>
    </row>
    <row r="579" spans="2:14" x14ac:dyDescent="0.2">
      <c r="B579">
        <f t="shared" si="85"/>
        <v>528</v>
      </c>
      <c r="C579" t="str">
        <f>IF(B578&lt;Utenti!$B$25, Quellstärke/(Volumen*Verlustrate)*(1-EXP(-Verlustrate*B579)),"")</f>
        <v/>
      </c>
      <c r="D579">
        <f>IF(B579&gt;Utenti!$B$25, Quellstärke/(Volumen*Verlustrate)*(1-EXP(-Verlustrate*Utenti!$B$25))  * EXP(-Verlustrate*(B579-Utenti!$B$25)), "")</f>
        <v>9.3203816875790056E-10</v>
      </c>
      <c r="E579">
        <f t="shared" si="84"/>
        <v>9.3203816875790056E-10</v>
      </c>
      <c r="F579">
        <f t="shared" si="86"/>
        <v>853.85298843941951</v>
      </c>
      <c r="G579">
        <f t="shared" si="87"/>
        <v>1707.705976878839</v>
      </c>
      <c r="H579">
        <f t="shared" si="88"/>
        <v>5123.1179306365202</v>
      </c>
      <c r="I579">
        <f t="shared" si="92"/>
        <v>528</v>
      </c>
      <c r="J579">
        <f>IF(B578&lt;Utenti!$B$25, C579+C$32/(INTERZONALFLOW)*(1-EXP(-INTERZONALFLOW/NFVOL*B579)),D579)</f>
        <v>9.3203816875790056E-10</v>
      </c>
      <c r="K579">
        <f t="shared" si="89"/>
        <v>1044.1758100561485</v>
      </c>
      <c r="L579">
        <f t="shared" si="90"/>
        <v>2088.351620112297</v>
      </c>
      <c r="M579">
        <f t="shared" si="91"/>
        <v>6265.0548603368961</v>
      </c>
      <c r="N579">
        <f t="shared" si="93"/>
        <v>528</v>
      </c>
    </row>
    <row r="580" spans="2:14" x14ac:dyDescent="0.2">
      <c r="B580">
        <f t="shared" si="85"/>
        <v>529</v>
      </c>
      <c r="C580" t="str">
        <f>IF(B579&lt;Utenti!$B$25, Quellstärke/(Volumen*Verlustrate)*(1-EXP(-Verlustrate*B580)),"")</f>
        <v/>
      </c>
      <c r="D580">
        <f>IF(B580&gt;Utenti!$B$25, Quellstärke/(Volumen*Verlustrate)*(1-EXP(-Verlustrate*Utenti!$B$25))  * EXP(-Verlustrate*(B580-Utenti!$B$25)), "")</f>
        <v>8.773197643064373E-10</v>
      </c>
      <c r="E580">
        <f t="shared" si="84"/>
        <v>8.773197643064373E-10</v>
      </c>
      <c r="F580">
        <f t="shared" si="86"/>
        <v>853.8529884394261</v>
      </c>
      <c r="G580">
        <f t="shared" si="87"/>
        <v>1707.7059768788522</v>
      </c>
      <c r="H580">
        <f t="shared" si="88"/>
        <v>5123.1179306365593</v>
      </c>
      <c r="I580">
        <f t="shared" si="92"/>
        <v>529</v>
      </c>
      <c r="J580">
        <f>IF(B579&lt;Utenti!$B$25, C580+C$32/(INTERZONALFLOW)*(1-EXP(-INTERZONALFLOW/NFVOL*B580)),D580)</f>
        <v>8.773197643064373E-10</v>
      </c>
      <c r="K580">
        <f t="shared" si="89"/>
        <v>1044.1758100561551</v>
      </c>
      <c r="L580">
        <f t="shared" si="90"/>
        <v>2088.3516201123102</v>
      </c>
      <c r="M580">
        <f t="shared" si="91"/>
        <v>6265.0548603369352</v>
      </c>
      <c r="N580">
        <f t="shared" si="93"/>
        <v>529</v>
      </c>
    </row>
    <row r="581" spans="2:14" x14ac:dyDescent="0.2">
      <c r="B581">
        <f t="shared" si="85"/>
        <v>530</v>
      </c>
      <c r="C581" t="str">
        <f>IF(B580&lt;Utenti!$B$25, Quellstärke/(Volumen*Verlustrate)*(1-EXP(-Verlustrate*B581)),"")</f>
        <v/>
      </c>
      <c r="D581">
        <f>IF(B581&gt;Utenti!$B$25, Quellstärke/(Volumen*Verlustrate)*(1-EXP(-Verlustrate*Utenti!$B$25))  * EXP(-Verlustrate*(B581-Utenti!$B$25)), "")</f>
        <v>8.2581378600454279E-10</v>
      </c>
      <c r="E581">
        <f t="shared" si="84"/>
        <v>8.2581378600454279E-10</v>
      </c>
      <c r="F581">
        <f t="shared" si="86"/>
        <v>853.85298843943224</v>
      </c>
      <c r="G581">
        <f t="shared" si="87"/>
        <v>1707.7059768788645</v>
      </c>
      <c r="H581">
        <f t="shared" si="88"/>
        <v>5123.1179306365966</v>
      </c>
      <c r="I581">
        <f t="shared" si="92"/>
        <v>530</v>
      </c>
      <c r="J581">
        <f>IF(B580&lt;Utenti!$B$25, C581+C$32/(INTERZONALFLOW)*(1-EXP(-INTERZONALFLOW/NFVOL*B581)),D581)</f>
        <v>8.2581378600454279E-10</v>
      </c>
      <c r="K581">
        <f t="shared" si="89"/>
        <v>1044.1758100561613</v>
      </c>
      <c r="L581">
        <f t="shared" si="90"/>
        <v>2088.3516201123225</v>
      </c>
      <c r="M581">
        <f t="shared" si="91"/>
        <v>6265.0548603369725</v>
      </c>
      <c r="N581">
        <f t="shared" si="93"/>
        <v>530</v>
      </c>
    </row>
    <row r="582" spans="2:14" x14ac:dyDescent="0.2">
      <c r="B582">
        <f t="shared" si="85"/>
        <v>531</v>
      </c>
      <c r="C582" t="str">
        <f>IF(B581&lt;Utenti!$B$25, Quellstärke/(Volumen*Verlustrate)*(1-EXP(-Verlustrate*B582)),"")</f>
        <v/>
      </c>
      <c r="D582">
        <f>IF(B582&gt;Utenti!$B$25, Quellstärke/(Volumen*Verlustrate)*(1-EXP(-Verlustrate*Utenti!$B$25))  * EXP(-Verlustrate*(B582-Utenti!$B$25)), "")</f>
        <v>7.773316376774975E-10</v>
      </c>
      <c r="E582">
        <f t="shared" ref="E582:E645" si="94">IF(ISNUMBER(C582),C582)+IF((ISNUMBER(D582)),D582)</f>
        <v>7.773316376774975E-10</v>
      </c>
      <c r="F582">
        <f t="shared" si="86"/>
        <v>853.85298843943804</v>
      </c>
      <c r="G582">
        <f t="shared" si="87"/>
        <v>1707.7059768788761</v>
      </c>
      <c r="H582">
        <f t="shared" si="88"/>
        <v>5123.1179306366312</v>
      </c>
      <c r="I582">
        <f t="shared" si="92"/>
        <v>531</v>
      </c>
      <c r="J582">
        <f>IF(B581&lt;Utenti!$B$25, C582+C$32/(INTERZONALFLOW)*(1-EXP(-INTERZONALFLOW/NFVOL*B582)),D582)</f>
        <v>7.773316376774975E-10</v>
      </c>
      <c r="K582">
        <f t="shared" si="89"/>
        <v>1044.1758100561672</v>
      </c>
      <c r="L582">
        <f t="shared" si="90"/>
        <v>2088.3516201123343</v>
      </c>
      <c r="M582">
        <f t="shared" si="91"/>
        <v>6265.0548603370071</v>
      </c>
      <c r="N582">
        <f t="shared" si="93"/>
        <v>531</v>
      </c>
    </row>
    <row r="583" spans="2:14" x14ac:dyDescent="0.2">
      <c r="B583">
        <f t="shared" si="85"/>
        <v>532</v>
      </c>
      <c r="C583" t="str">
        <f>IF(B582&lt;Utenti!$B$25, Quellstärke/(Volumen*Verlustrate)*(1-EXP(-Verlustrate*B583)),"")</f>
        <v/>
      </c>
      <c r="D583">
        <f>IF(B583&gt;Utenti!$B$25, Quellstärke/(Volumen*Verlustrate)*(1-EXP(-Verlustrate*Utenti!$B$25))  * EXP(-Verlustrate*(B583-Utenti!$B$25)), "")</f>
        <v>7.3169579531705021E-10</v>
      </c>
      <c r="E583">
        <f t="shared" si="94"/>
        <v>7.3169579531705021E-10</v>
      </c>
      <c r="F583">
        <f t="shared" si="86"/>
        <v>853.85298843944349</v>
      </c>
      <c r="G583">
        <f t="shared" si="87"/>
        <v>1707.705976878887</v>
      </c>
      <c r="H583">
        <f t="shared" si="88"/>
        <v>5123.1179306366639</v>
      </c>
      <c r="I583">
        <f t="shared" si="92"/>
        <v>532</v>
      </c>
      <c r="J583">
        <f>IF(B582&lt;Utenti!$B$25, C583+C$32/(INTERZONALFLOW)*(1-EXP(-INTERZONALFLOW/NFVOL*B583)),D583)</f>
        <v>7.3169579531705021E-10</v>
      </c>
      <c r="K583">
        <f t="shared" si="89"/>
        <v>1044.1758100561726</v>
      </c>
      <c r="L583">
        <f t="shared" si="90"/>
        <v>2088.3516201123452</v>
      </c>
      <c r="M583">
        <f t="shared" si="91"/>
        <v>6265.0548603370398</v>
      </c>
      <c r="N583">
        <f t="shared" si="93"/>
        <v>532</v>
      </c>
    </row>
    <row r="584" spans="2:14" x14ac:dyDescent="0.2">
      <c r="B584">
        <f t="shared" si="85"/>
        <v>533</v>
      </c>
      <c r="C584" t="str">
        <f>IF(B583&lt;Utenti!$B$25, Quellstärke/(Volumen*Verlustrate)*(1-EXP(-Verlustrate*B584)),"")</f>
        <v/>
      </c>
      <c r="D584">
        <f>IF(B584&gt;Utenti!$B$25, Quellstärke/(Volumen*Verlustrate)*(1-EXP(-Verlustrate*Utenti!$B$25))  * EXP(-Verlustrate*(B584-Utenti!$B$25)), "")</f>
        <v>6.887391570530295E-10</v>
      </c>
      <c r="E584">
        <f t="shared" si="94"/>
        <v>6.887391570530295E-10</v>
      </c>
      <c r="F584">
        <f t="shared" si="86"/>
        <v>853.85298843944861</v>
      </c>
      <c r="G584">
        <f t="shared" si="87"/>
        <v>1707.7059768788972</v>
      </c>
      <c r="H584">
        <f t="shared" si="88"/>
        <v>5123.1179306366948</v>
      </c>
      <c r="I584">
        <f t="shared" si="92"/>
        <v>533</v>
      </c>
      <c r="J584">
        <f>IF(B583&lt;Utenti!$B$25, C584+C$32/(INTERZONALFLOW)*(1-EXP(-INTERZONALFLOW/NFVOL*B584)),D584)</f>
        <v>6.887391570530295E-10</v>
      </c>
      <c r="K584">
        <f t="shared" si="89"/>
        <v>1044.1758100561779</v>
      </c>
      <c r="L584">
        <f t="shared" si="90"/>
        <v>2088.3516201123557</v>
      </c>
      <c r="M584">
        <f t="shared" si="91"/>
        <v>6265.0548603370707</v>
      </c>
      <c r="N584">
        <f t="shared" si="93"/>
        <v>533</v>
      </c>
    </row>
    <row r="585" spans="2:14" x14ac:dyDescent="0.2">
      <c r="B585">
        <f t="shared" si="85"/>
        <v>534</v>
      </c>
      <c r="C585" t="str">
        <f>IF(B584&lt;Utenti!$B$25, Quellstärke/(Volumen*Verlustrate)*(1-EXP(-Verlustrate*B585)),"")</f>
        <v/>
      </c>
      <c r="D585">
        <f>IF(B585&gt;Utenti!$B$25, Quellstärke/(Volumen*Verlustrate)*(1-EXP(-Verlustrate*Utenti!$B$25))  * EXP(-Verlustrate*(B585-Utenti!$B$25)), "")</f>
        <v>6.4830443128701126E-10</v>
      </c>
      <c r="E585">
        <f t="shared" si="94"/>
        <v>6.4830443128701126E-10</v>
      </c>
      <c r="F585">
        <f t="shared" si="86"/>
        <v>853.8529884394535</v>
      </c>
      <c r="G585">
        <f t="shared" si="87"/>
        <v>1707.705976878907</v>
      </c>
      <c r="H585">
        <f t="shared" si="88"/>
        <v>5123.1179306367239</v>
      </c>
      <c r="I585">
        <f t="shared" si="92"/>
        <v>534</v>
      </c>
      <c r="J585">
        <f>IF(B584&lt;Utenti!$B$25, C585+C$32/(INTERZONALFLOW)*(1-EXP(-INTERZONALFLOW/NFVOL*B585)),D585)</f>
        <v>6.4830443128701126E-10</v>
      </c>
      <c r="K585">
        <f t="shared" si="89"/>
        <v>1044.1758100561826</v>
      </c>
      <c r="L585">
        <f t="shared" si="90"/>
        <v>2088.3516201123653</v>
      </c>
      <c r="M585">
        <f t="shared" si="91"/>
        <v>6265.0548603370999</v>
      </c>
      <c r="N585">
        <f t="shared" si="93"/>
        <v>534</v>
      </c>
    </row>
    <row r="586" spans="2:14" x14ac:dyDescent="0.2">
      <c r="B586">
        <f t="shared" si="85"/>
        <v>535</v>
      </c>
      <c r="C586" t="str">
        <f>IF(B585&lt;Utenti!$B$25, Quellstärke/(Volumen*Verlustrate)*(1-EXP(-Verlustrate*B586)),"")</f>
        <v/>
      </c>
      <c r="D586">
        <f>IF(B586&gt;Utenti!$B$25, Quellstärke/(Volumen*Verlustrate)*(1-EXP(-Verlustrate*Utenti!$B$25))  * EXP(-Verlustrate*(B586-Utenti!$B$25)), "")</f>
        <v>6.1024356074764926E-10</v>
      </c>
      <c r="E586">
        <f t="shared" si="94"/>
        <v>6.1024356074764926E-10</v>
      </c>
      <c r="F586">
        <f t="shared" si="86"/>
        <v>853.85298843945804</v>
      </c>
      <c r="G586">
        <f t="shared" si="87"/>
        <v>1707.7059768789161</v>
      </c>
      <c r="H586">
        <f t="shared" si="88"/>
        <v>5123.1179306367512</v>
      </c>
      <c r="I586">
        <f t="shared" si="92"/>
        <v>535</v>
      </c>
      <c r="J586">
        <f>IF(B585&lt;Utenti!$B$25, C586+C$32/(INTERZONALFLOW)*(1-EXP(-INTERZONALFLOW/NFVOL*B586)),D586)</f>
        <v>6.1024356074764926E-10</v>
      </c>
      <c r="K586">
        <f t="shared" si="89"/>
        <v>1044.1758100561872</v>
      </c>
      <c r="L586">
        <f t="shared" si="90"/>
        <v>2088.3516201123743</v>
      </c>
      <c r="M586">
        <f t="shared" si="91"/>
        <v>6265.0548603371271</v>
      </c>
      <c r="N586">
        <f t="shared" si="93"/>
        <v>535</v>
      </c>
    </row>
    <row r="587" spans="2:14" x14ac:dyDescent="0.2">
      <c r="B587">
        <f t="shared" si="85"/>
        <v>536</v>
      </c>
      <c r="C587" t="str">
        <f>IF(B586&lt;Utenti!$B$25, Quellstärke/(Volumen*Verlustrate)*(1-EXP(-Verlustrate*B587)),"")</f>
        <v/>
      </c>
      <c r="D587">
        <f>IF(B587&gt;Utenti!$B$25, Quellstärke/(Volumen*Verlustrate)*(1-EXP(-Verlustrate*Utenti!$B$25))  * EXP(-Verlustrate*(B587-Utenti!$B$25)), "")</f>
        <v>5.7441718035875497E-10</v>
      </c>
      <c r="E587">
        <f t="shared" si="94"/>
        <v>5.7441718035875497E-10</v>
      </c>
      <c r="F587">
        <f t="shared" si="86"/>
        <v>853.85298843946237</v>
      </c>
      <c r="G587">
        <f t="shared" si="87"/>
        <v>1707.7059768789247</v>
      </c>
      <c r="H587">
        <f t="shared" si="88"/>
        <v>5123.1179306367767</v>
      </c>
      <c r="I587">
        <f t="shared" si="92"/>
        <v>536</v>
      </c>
      <c r="J587">
        <f>IF(B586&lt;Utenti!$B$25, C587+C$32/(INTERZONALFLOW)*(1-EXP(-INTERZONALFLOW/NFVOL*B587)),D587)</f>
        <v>5.7441718035875497E-10</v>
      </c>
      <c r="K587">
        <f t="shared" si="89"/>
        <v>1044.1758100561915</v>
      </c>
      <c r="L587">
        <f t="shared" si="90"/>
        <v>2088.351620112383</v>
      </c>
      <c r="M587">
        <f t="shared" si="91"/>
        <v>6265.0548603371526</v>
      </c>
      <c r="N587">
        <f t="shared" si="93"/>
        <v>536</v>
      </c>
    </row>
    <row r="588" spans="2:14" x14ac:dyDescent="0.2">
      <c r="B588">
        <f t="shared" si="85"/>
        <v>537</v>
      </c>
      <c r="C588" t="str">
        <f>IF(B587&lt;Utenti!$B$25, Quellstärke/(Volumen*Verlustrate)*(1-EXP(-Verlustrate*B588)),"")</f>
        <v/>
      </c>
      <c r="D588">
        <f>IF(B588&gt;Utenti!$B$25, Quellstärke/(Volumen*Verlustrate)*(1-EXP(-Verlustrate*Utenti!$B$25))  * EXP(-Verlustrate*(B588-Utenti!$B$25)), "")</f>
        <v>5.4069410693502723E-10</v>
      </c>
      <c r="E588">
        <f t="shared" si="94"/>
        <v>5.4069410693502723E-10</v>
      </c>
      <c r="F588">
        <f t="shared" si="86"/>
        <v>853.85298843946646</v>
      </c>
      <c r="G588">
        <f t="shared" si="87"/>
        <v>1707.7059768789329</v>
      </c>
      <c r="H588">
        <f t="shared" si="88"/>
        <v>5123.1179306368012</v>
      </c>
      <c r="I588">
        <f t="shared" si="92"/>
        <v>537</v>
      </c>
      <c r="J588">
        <f>IF(B587&lt;Utenti!$B$25, C588+C$32/(INTERZONALFLOW)*(1-EXP(-INTERZONALFLOW/NFVOL*B588)),D588)</f>
        <v>5.4069410693502723E-10</v>
      </c>
      <c r="K588">
        <f t="shared" si="89"/>
        <v>1044.1758100561956</v>
      </c>
      <c r="L588">
        <f t="shared" si="90"/>
        <v>2088.3516201123912</v>
      </c>
      <c r="M588">
        <f t="shared" si="91"/>
        <v>6265.0548603371772</v>
      </c>
      <c r="N588">
        <f t="shared" si="93"/>
        <v>537</v>
      </c>
    </row>
    <row r="589" spans="2:14" x14ac:dyDescent="0.2">
      <c r="B589">
        <f t="shared" si="85"/>
        <v>538</v>
      </c>
      <c r="C589" t="str">
        <f>IF(B588&lt;Utenti!$B$25, Quellstärke/(Volumen*Verlustrate)*(1-EXP(-Verlustrate*B589)),"")</f>
        <v/>
      </c>
      <c r="D589">
        <f>IF(B589&gt;Utenti!$B$25, Quellstärke/(Volumen*Verlustrate)*(1-EXP(-Verlustrate*Utenti!$B$25))  * EXP(-Verlustrate*(B589-Utenti!$B$25)), "")</f>
        <v>5.0895085883691353E-10</v>
      </c>
      <c r="E589">
        <f t="shared" si="94"/>
        <v>5.0895085883691353E-10</v>
      </c>
      <c r="F589">
        <f t="shared" si="86"/>
        <v>853.85298843947032</v>
      </c>
      <c r="G589">
        <f t="shared" si="87"/>
        <v>1707.7059768789406</v>
      </c>
      <c r="H589">
        <f t="shared" si="88"/>
        <v>5123.117930636824</v>
      </c>
      <c r="I589">
        <f t="shared" si="92"/>
        <v>538</v>
      </c>
      <c r="J589">
        <f>IF(B588&lt;Utenti!$B$25, C589+C$32/(INTERZONALFLOW)*(1-EXP(-INTERZONALFLOW/NFVOL*B589)),D589)</f>
        <v>5.0895085883691353E-10</v>
      </c>
      <c r="K589">
        <f t="shared" si="89"/>
        <v>1044.1758100561995</v>
      </c>
      <c r="L589">
        <f t="shared" si="90"/>
        <v>2088.3516201123989</v>
      </c>
      <c r="M589">
        <f t="shared" si="91"/>
        <v>6265.0548603371999</v>
      </c>
      <c r="N589">
        <f t="shared" si="93"/>
        <v>538</v>
      </c>
    </row>
    <row r="590" spans="2:14" x14ac:dyDescent="0.2">
      <c r="B590">
        <f t="shared" si="85"/>
        <v>539</v>
      </c>
      <c r="C590" t="str">
        <f>IF(B589&lt;Utenti!$B$25, Quellstärke/(Volumen*Verlustrate)*(1-EXP(-Verlustrate*B590)),"")</f>
        <v/>
      </c>
      <c r="D590">
        <f>IF(B590&gt;Utenti!$B$25, Quellstärke/(Volumen*Verlustrate)*(1-EXP(-Verlustrate*Utenti!$B$25))  * EXP(-Verlustrate*(B590-Utenti!$B$25)), "")</f>
        <v>4.7907120382571235E-10</v>
      </c>
      <c r="E590">
        <f t="shared" si="94"/>
        <v>4.7907120382571235E-10</v>
      </c>
      <c r="F590">
        <f t="shared" si="86"/>
        <v>853.85298843947396</v>
      </c>
      <c r="G590">
        <f t="shared" si="87"/>
        <v>1707.7059768789479</v>
      </c>
      <c r="H590">
        <f t="shared" si="88"/>
        <v>5123.1179306368458</v>
      </c>
      <c r="I590">
        <f t="shared" si="92"/>
        <v>539</v>
      </c>
      <c r="J590">
        <f>IF(B589&lt;Utenti!$B$25, C590+C$32/(INTERZONALFLOW)*(1-EXP(-INTERZONALFLOW/NFVOL*B590)),D590)</f>
        <v>4.7907120382571235E-10</v>
      </c>
      <c r="K590">
        <f t="shared" si="89"/>
        <v>1044.1758100562031</v>
      </c>
      <c r="L590">
        <f t="shared" si="90"/>
        <v>2088.3516201124062</v>
      </c>
      <c r="M590">
        <f t="shared" si="91"/>
        <v>6265.0548603372217</v>
      </c>
      <c r="N590">
        <f t="shared" si="93"/>
        <v>539</v>
      </c>
    </row>
    <row r="591" spans="2:14" x14ac:dyDescent="0.2">
      <c r="B591">
        <f t="shared" si="85"/>
        <v>540</v>
      </c>
      <c r="C591" t="str">
        <f>IF(B590&lt;Utenti!$B$25, Quellstärke/(Volumen*Verlustrate)*(1-EXP(-Verlustrate*B591)),"")</f>
        <v/>
      </c>
      <c r="D591">
        <f>IF(B591&gt;Utenti!$B$25, Quellstärke/(Volumen*Verlustrate)*(1-EXP(-Verlustrate*Utenti!$B$25))  * EXP(-Verlustrate*(B591-Utenti!$B$25)), "")</f>
        <v>4.5094573346335661E-10</v>
      </c>
      <c r="E591">
        <f t="shared" si="94"/>
        <v>4.5094573346335661E-10</v>
      </c>
      <c r="F591">
        <f t="shared" si="86"/>
        <v>853.85298843947737</v>
      </c>
      <c r="G591">
        <f t="shared" si="87"/>
        <v>1707.7059768789547</v>
      </c>
      <c r="H591">
        <f t="shared" si="88"/>
        <v>5123.1179306368658</v>
      </c>
      <c r="I591">
        <f t="shared" si="92"/>
        <v>540</v>
      </c>
      <c r="J591">
        <f>IF(B590&lt;Utenti!$B$25, C591+C$32/(INTERZONALFLOW)*(1-EXP(-INTERZONALFLOW/NFVOL*B591)),D591)</f>
        <v>4.5094573346335661E-10</v>
      </c>
      <c r="K591">
        <f t="shared" si="89"/>
        <v>1044.1758100562065</v>
      </c>
      <c r="L591">
        <f t="shared" si="90"/>
        <v>2088.351620112413</v>
      </c>
      <c r="M591">
        <f t="shared" si="91"/>
        <v>6265.0548603372417</v>
      </c>
      <c r="N591">
        <f t="shared" si="93"/>
        <v>540</v>
      </c>
    </row>
    <row r="592" spans="2:14" x14ac:dyDescent="0.2">
      <c r="B592">
        <f t="shared" si="85"/>
        <v>541</v>
      </c>
      <c r="C592" t="str">
        <f>IF(B591&lt;Utenti!$B$25, Quellstärke/(Volumen*Verlustrate)*(1-EXP(-Verlustrate*B592)),"")</f>
        <v/>
      </c>
      <c r="D592">
        <f>IF(B592&gt;Utenti!$B$25, Quellstärke/(Volumen*Verlustrate)*(1-EXP(-Verlustrate*Utenti!$B$25))  * EXP(-Verlustrate*(B592-Utenti!$B$25)), "")</f>
        <v>4.2447146249847544E-10</v>
      </c>
      <c r="E592">
        <f t="shared" si="94"/>
        <v>4.2447146249847544E-10</v>
      </c>
      <c r="F592">
        <f t="shared" si="86"/>
        <v>853.85298843948055</v>
      </c>
      <c r="G592">
        <f t="shared" si="87"/>
        <v>1707.7059768789611</v>
      </c>
      <c r="H592">
        <f t="shared" si="88"/>
        <v>5123.1179306368849</v>
      </c>
      <c r="I592">
        <f t="shared" si="92"/>
        <v>541</v>
      </c>
      <c r="J592">
        <f>IF(B591&lt;Utenti!$B$25, C592+C$32/(INTERZONALFLOW)*(1-EXP(-INTERZONALFLOW/NFVOL*B592)),D592)</f>
        <v>4.2447146249847544E-10</v>
      </c>
      <c r="K592">
        <f t="shared" si="89"/>
        <v>1044.1758100562097</v>
      </c>
      <c r="L592">
        <f t="shared" si="90"/>
        <v>2088.3516201124194</v>
      </c>
      <c r="M592">
        <f t="shared" si="91"/>
        <v>6265.0548603372608</v>
      </c>
      <c r="N592">
        <f t="shared" si="93"/>
        <v>541</v>
      </c>
    </row>
    <row r="593" spans="2:14" x14ac:dyDescent="0.2">
      <c r="B593">
        <f t="shared" si="85"/>
        <v>542</v>
      </c>
      <c r="C593" t="str">
        <f>IF(B592&lt;Utenti!$B$25, Quellstärke/(Volumen*Verlustrate)*(1-EXP(-Verlustrate*B593)),"")</f>
        <v/>
      </c>
      <c r="D593">
        <f>IF(B593&gt;Utenti!$B$25, Quellstärke/(Volumen*Verlustrate)*(1-EXP(-Verlustrate*Utenti!$B$25))  * EXP(-Verlustrate*(B593-Utenti!$B$25)), "")</f>
        <v>3.9955145177182374E-10</v>
      </c>
      <c r="E593">
        <f t="shared" si="94"/>
        <v>3.9955145177182374E-10</v>
      </c>
      <c r="F593">
        <f t="shared" si="86"/>
        <v>853.85298843948351</v>
      </c>
      <c r="G593">
        <f t="shared" si="87"/>
        <v>1707.705976878967</v>
      </c>
      <c r="H593">
        <f t="shared" si="88"/>
        <v>5123.1179306369031</v>
      </c>
      <c r="I593">
        <f t="shared" si="92"/>
        <v>542</v>
      </c>
      <c r="J593">
        <f>IF(B592&lt;Utenti!$B$25, C593+C$32/(INTERZONALFLOW)*(1-EXP(-INTERZONALFLOW/NFVOL*B593)),D593)</f>
        <v>3.9955145177182374E-10</v>
      </c>
      <c r="K593">
        <f t="shared" si="89"/>
        <v>1044.1758100562126</v>
      </c>
      <c r="L593">
        <f t="shared" si="90"/>
        <v>2088.3516201124253</v>
      </c>
      <c r="M593">
        <f t="shared" si="91"/>
        <v>6265.054860337279</v>
      </c>
      <c r="N593">
        <f t="shared" si="93"/>
        <v>542</v>
      </c>
    </row>
    <row r="594" spans="2:14" x14ac:dyDescent="0.2">
      <c r="B594">
        <f t="shared" si="85"/>
        <v>543</v>
      </c>
      <c r="C594" t="str">
        <f>IF(B593&lt;Utenti!$B$25, Quellstärke/(Volumen*Verlustrate)*(1-EXP(-Verlustrate*B594)),"")</f>
        <v/>
      </c>
      <c r="D594">
        <f>IF(B594&gt;Utenti!$B$25, Quellstärke/(Volumen*Verlustrate)*(1-EXP(-Verlustrate*Utenti!$B$25))  * EXP(-Verlustrate*(B594-Utenti!$B$25)), "")</f>
        <v>3.7609445326031875E-10</v>
      </c>
      <c r="E594">
        <f t="shared" si="94"/>
        <v>3.7609445326031875E-10</v>
      </c>
      <c r="F594">
        <f t="shared" si="86"/>
        <v>853.85298843948635</v>
      </c>
      <c r="G594">
        <f t="shared" si="87"/>
        <v>1707.7059768789727</v>
      </c>
      <c r="H594">
        <f t="shared" si="88"/>
        <v>5123.1179306369204</v>
      </c>
      <c r="I594">
        <f t="shared" si="92"/>
        <v>543</v>
      </c>
      <c r="J594">
        <f>IF(B593&lt;Utenti!$B$25, C594+C$32/(INTERZONALFLOW)*(1-EXP(-INTERZONALFLOW/NFVOL*B594)),D594)</f>
        <v>3.7609445326031875E-10</v>
      </c>
      <c r="K594">
        <f t="shared" si="89"/>
        <v>1044.1758100562154</v>
      </c>
      <c r="L594">
        <f t="shared" si="90"/>
        <v>2088.3516201124307</v>
      </c>
      <c r="M594">
        <f t="shared" si="91"/>
        <v>6265.0548603372963</v>
      </c>
      <c r="N594">
        <f t="shared" si="93"/>
        <v>543</v>
      </c>
    </row>
    <row r="595" spans="2:14" x14ac:dyDescent="0.2">
      <c r="B595">
        <f t="shared" si="85"/>
        <v>544</v>
      </c>
      <c r="C595" t="str">
        <f>IF(B594&lt;Utenti!$B$25, Quellstärke/(Volumen*Verlustrate)*(1-EXP(-Verlustrate*B595)),"")</f>
        <v/>
      </c>
      <c r="D595">
        <f>IF(B595&gt;Utenti!$B$25, Quellstärke/(Volumen*Verlustrate)*(1-EXP(-Verlustrate*Utenti!$B$25))  * EXP(-Verlustrate*(B595-Utenti!$B$25)), "")</f>
        <v>3.5401457595993365E-10</v>
      </c>
      <c r="E595">
        <f t="shared" si="94"/>
        <v>3.5401457595993365E-10</v>
      </c>
      <c r="F595">
        <f t="shared" si="86"/>
        <v>853.85298843948897</v>
      </c>
      <c r="G595">
        <f t="shared" si="87"/>
        <v>1707.7059768789779</v>
      </c>
      <c r="H595">
        <f t="shared" si="88"/>
        <v>5123.1179306369368</v>
      </c>
      <c r="I595">
        <f t="shared" si="92"/>
        <v>544</v>
      </c>
      <c r="J595">
        <f>IF(B594&lt;Utenti!$B$25, C595+C$32/(INTERZONALFLOW)*(1-EXP(-INTERZONALFLOW/NFVOL*B595)),D595)</f>
        <v>3.5401457595993365E-10</v>
      </c>
      <c r="K595">
        <f t="shared" si="89"/>
        <v>1044.1758100562181</v>
      </c>
      <c r="L595">
        <f t="shared" si="90"/>
        <v>2088.3516201124362</v>
      </c>
      <c r="M595">
        <f t="shared" si="91"/>
        <v>6265.0548603373127</v>
      </c>
      <c r="N595">
        <f t="shared" si="93"/>
        <v>544</v>
      </c>
    </row>
    <row r="596" spans="2:14" x14ac:dyDescent="0.2">
      <c r="B596">
        <f t="shared" si="85"/>
        <v>545</v>
      </c>
      <c r="C596" t="str">
        <f>IF(B595&lt;Utenti!$B$25, Quellstärke/(Volumen*Verlustrate)*(1-EXP(-Verlustrate*B596)),"")</f>
        <v/>
      </c>
      <c r="D596">
        <f>IF(B596&gt;Utenti!$B$25, Quellstärke/(Volumen*Verlustrate)*(1-EXP(-Verlustrate*Utenti!$B$25))  * EXP(-Verlustrate*(B596-Utenti!$B$25)), "")</f>
        <v>3.3323097138405646E-10</v>
      </c>
      <c r="E596">
        <f t="shared" si="94"/>
        <v>3.3323097138405646E-10</v>
      </c>
      <c r="F596">
        <f t="shared" si="86"/>
        <v>853.85298843949147</v>
      </c>
      <c r="G596">
        <f t="shared" si="87"/>
        <v>1707.7059768789829</v>
      </c>
      <c r="H596">
        <f t="shared" si="88"/>
        <v>5123.1179306369513</v>
      </c>
      <c r="I596">
        <f t="shared" si="92"/>
        <v>545</v>
      </c>
      <c r="J596">
        <f>IF(B595&lt;Utenti!$B$25, C596+C$32/(INTERZONALFLOW)*(1-EXP(-INTERZONALFLOW/NFVOL*B596)),D596)</f>
        <v>3.3323097138405646E-10</v>
      </c>
      <c r="K596">
        <f t="shared" si="89"/>
        <v>1044.1758100562206</v>
      </c>
      <c r="L596">
        <f t="shared" si="90"/>
        <v>2088.3516201124412</v>
      </c>
      <c r="M596">
        <f t="shared" si="91"/>
        <v>6265.0548603373272</v>
      </c>
      <c r="N596">
        <f t="shared" si="93"/>
        <v>545</v>
      </c>
    </row>
    <row r="597" spans="2:14" x14ac:dyDescent="0.2">
      <c r="B597">
        <f t="shared" si="85"/>
        <v>546</v>
      </c>
      <c r="C597" t="str">
        <f>IF(B596&lt;Utenti!$B$25, Quellstärke/(Volumen*Verlustrate)*(1-EXP(-Verlustrate*B597)),"")</f>
        <v/>
      </c>
      <c r="D597">
        <f>IF(B597&gt;Utenti!$B$25, Quellstärke/(Volumen*Verlustrate)*(1-EXP(-Verlustrate*Utenti!$B$25))  * EXP(-Verlustrate*(B597-Utenti!$B$25)), "")</f>
        <v>3.136675375257141E-10</v>
      </c>
      <c r="E597">
        <f t="shared" si="94"/>
        <v>3.136675375257141E-10</v>
      </c>
      <c r="F597">
        <f t="shared" si="86"/>
        <v>853.85298843949386</v>
      </c>
      <c r="G597">
        <f t="shared" si="87"/>
        <v>1707.7059768789877</v>
      </c>
      <c r="H597">
        <f t="shared" si="88"/>
        <v>5123.1179306369659</v>
      </c>
      <c r="I597">
        <f t="shared" si="92"/>
        <v>546</v>
      </c>
      <c r="J597">
        <f>IF(B596&lt;Utenti!$B$25, C597+C$32/(INTERZONALFLOW)*(1-EXP(-INTERZONALFLOW/NFVOL*B597)),D597)</f>
        <v>3.136675375257141E-10</v>
      </c>
      <c r="K597">
        <f t="shared" si="89"/>
        <v>1044.1758100562229</v>
      </c>
      <c r="L597">
        <f t="shared" si="90"/>
        <v>2088.3516201124457</v>
      </c>
      <c r="M597">
        <f t="shared" si="91"/>
        <v>6265.0548603373418</v>
      </c>
      <c r="N597">
        <f t="shared" si="93"/>
        <v>546</v>
      </c>
    </row>
    <row r="598" spans="2:14" x14ac:dyDescent="0.2">
      <c r="B598">
        <f t="shared" si="85"/>
        <v>547</v>
      </c>
      <c r="C598" t="str">
        <f>IF(B597&lt;Utenti!$B$25, Quellstärke/(Volumen*Verlustrate)*(1-EXP(-Verlustrate*B598)),"")</f>
        <v/>
      </c>
      <c r="D598">
        <f>IF(B598&gt;Utenti!$B$25, Quellstärke/(Volumen*Verlustrate)*(1-EXP(-Verlustrate*Utenti!$B$25))  * EXP(-Verlustrate*(B598-Utenti!$B$25)), "")</f>
        <v>2.9525264019967469E-10</v>
      </c>
      <c r="E598">
        <f t="shared" si="94"/>
        <v>2.9525264019967469E-10</v>
      </c>
      <c r="F598">
        <f t="shared" si="86"/>
        <v>853.85298843949602</v>
      </c>
      <c r="G598">
        <f t="shared" si="87"/>
        <v>1707.705976878992</v>
      </c>
      <c r="H598">
        <f t="shared" si="88"/>
        <v>5123.1179306369795</v>
      </c>
      <c r="I598">
        <f t="shared" si="92"/>
        <v>547</v>
      </c>
      <c r="J598">
        <f>IF(B597&lt;Utenti!$B$25, C598+C$32/(INTERZONALFLOW)*(1-EXP(-INTERZONALFLOW/NFVOL*B598)),D598)</f>
        <v>2.9525264019967469E-10</v>
      </c>
      <c r="K598">
        <f t="shared" si="89"/>
        <v>1044.1758100562251</v>
      </c>
      <c r="L598">
        <f t="shared" si="90"/>
        <v>2088.3516201124503</v>
      </c>
      <c r="M598">
        <f t="shared" si="91"/>
        <v>6265.0548603373554</v>
      </c>
      <c r="N598">
        <f t="shared" si="93"/>
        <v>547</v>
      </c>
    </row>
    <row r="599" spans="2:14" x14ac:dyDescent="0.2">
      <c r="B599">
        <f t="shared" si="85"/>
        <v>548</v>
      </c>
      <c r="C599" t="str">
        <f>IF(B598&lt;Utenti!$B$25, Quellstärke/(Volumen*Verlustrate)*(1-EXP(-Verlustrate*B599)),"")</f>
        <v/>
      </c>
      <c r="D599">
        <f>IF(B599&gt;Utenti!$B$25, Quellstärke/(Volumen*Verlustrate)*(1-EXP(-Verlustrate*Utenti!$B$25))  * EXP(-Verlustrate*(B599-Utenti!$B$25)), "")</f>
        <v>2.7791885074410071E-10</v>
      </c>
      <c r="E599">
        <f t="shared" si="94"/>
        <v>2.7791885074410071E-10</v>
      </c>
      <c r="F599">
        <f t="shared" si="86"/>
        <v>853.85298843949806</v>
      </c>
      <c r="G599">
        <f t="shared" si="87"/>
        <v>1707.7059768789961</v>
      </c>
      <c r="H599">
        <f t="shared" si="88"/>
        <v>5123.1179306369922</v>
      </c>
      <c r="I599">
        <f t="shared" si="92"/>
        <v>548</v>
      </c>
      <c r="J599">
        <f>IF(B598&lt;Utenti!$B$25, C599+C$32/(INTERZONALFLOW)*(1-EXP(-INTERZONALFLOW/NFVOL*B599)),D599)</f>
        <v>2.7791885074410071E-10</v>
      </c>
      <c r="K599">
        <f t="shared" si="89"/>
        <v>1044.1758100562272</v>
      </c>
      <c r="L599">
        <f t="shared" si="90"/>
        <v>2088.3516201124544</v>
      </c>
      <c r="M599">
        <f t="shared" si="91"/>
        <v>6265.0548603373682</v>
      </c>
      <c r="N599">
        <f t="shared" si="93"/>
        <v>548</v>
      </c>
    </row>
    <row r="600" spans="2:14" x14ac:dyDescent="0.2">
      <c r="B600">
        <f t="shared" si="85"/>
        <v>549</v>
      </c>
      <c r="C600" t="str">
        <f>IF(B599&lt;Utenti!$B$25, Quellstärke/(Volumen*Verlustrate)*(1-EXP(-Verlustrate*B600)),"")</f>
        <v/>
      </c>
      <c r="D600">
        <f>IF(B600&gt;Utenti!$B$25, Quellstärke/(Volumen*Verlustrate)*(1-EXP(-Verlustrate*Utenti!$B$25))  * EXP(-Verlustrate*(B600-Utenti!$B$25)), "")</f>
        <v>2.6160269912128918E-10</v>
      </c>
      <c r="E600">
        <f t="shared" si="94"/>
        <v>2.6160269912128918E-10</v>
      </c>
      <c r="F600">
        <f t="shared" si="86"/>
        <v>853.8529884395</v>
      </c>
      <c r="G600">
        <f t="shared" si="87"/>
        <v>1707.705976879</v>
      </c>
      <c r="H600">
        <f t="shared" si="88"/>
        <v>5123.1179306370041</v>
      </c>
      <c r="I600">
        <f t="shared" si="92"/>
        <v>549</v>
      </c>
      <c r="J600">
        <f>IF(B599&lt;Utenti!$B$25, C600+C$32/(INTERZONALFLOW)*(1-EXP(-INTERZONALFLOW/NFVOL*B600)),D600)</f>
        <v>2.6160269912128918E-10</v>
      </c>
      <c r="K600">
        <f t="shared" si="89"/>
        <v>1044.1758100562292</v>
      </c>
      <c r="L600">
        <f t="shared" si="90"/>
        <v>2088.3516201124585</v>
      </c>
      <c r="M600">
        <f t="shared" si="91"/>
        <v>6265.05486033738</v>
      </c>
      <c r="N600">
        <f t="shared" si="93"/>
        <v>549</v>
      </c>
    </row>
    <row r="601" spans="2:14" x14ac:dyDescent="0.2">
      <c r="B601">
        <f t="shared" si="85"/>
        <v>550</v>
      </c>
      <c r="C601" t="str">
        <f>IF(B600&lt;Utenti!$B$25, Quellstärke/(Volumen*Verlustrate)*(1-EXP(-Verlustrate*B601)),"")</f>
        <v/>
      </c>
      <c r="D601">
        <f>IF(B601&gt;Utenti!$B$25, Quellstärke/(Volumen*Verlustrate)*(1-EXP(-Verlustrate*Utenti!$B$25))  * EXP(-Verlustrate*(B601-Utenti!$B$25)), "")</f>
        <v>2.4624444151346005E-10</v>
      </c>
      <c r="E601">
        <f t="shared" si="94"/>
        <v>2.4624444151346005E-10</v>
      </c>
      <c r="F601">
        <f t="shared" si="86"/>
        <v>853.85298843950181</v>
      </c>
      <c r="G601">
        <f t="shared" si="87"/>
        <v>1707.7059768790036</v>
      </c>
      <c r="H601">
        <f t="shared" si="88"/>
        <v>5123.117930637015</v>
      </c>
      <c r="I601">
        <f t="shared" si="92"/>
        <v>550</v>
      </c>
      <c r="J601">
        <f>IF(B600&lt;Utenti!$B$25, C601+C$32/(INTERZONALFLOW)*(1-EXP(-INTERZONALFLOW/NFVOL*B601)),D601)</f>
        <v>2.4624444151346005E-10</v>
      </c>
      <c r="K601">
        <f t="shared" si="89"/>
        <v>1044.1758100562311</v>
      </c>
      <c r="L601">
        <f t="shared" si="90"/>
        <v>2088.3516201124621</v>
      </c>
      <c r="M601">
        <f t="shared" si="91"/>
        <v>6265.0548603373909</v>
      </c>
      <c r="N601">
        <f t="shared" si="93"/>
        <v>550</v>
      </c>
    </row>
    <row r="602" spans="2:14" x14ac:dyDescent="0.2">
      <c r="B602">
        <f t="shared" si="85"/>
        <v>551</v>
      </c>
      <c r="C602" t="str">
        <f>IF(B601&lt;Utenti!$B$25, Quellstärke/(Volumen*Verlustrate)*(1-EXP(-Verlustrate*B602)),"")</f>
        <v/>
      </c>
      <c r="D602">
        <f>IF(B602&gt;Utenti!$B$25, Quellstärke/(Volumen*Verlustrate)*(1-EXP(-Verlustrate*Utenti!$B$25))  * EXP(-Verlustrate*(B602-Utenti!$B$25)), "")</f>
        <v>2.3178784156260831E-10</v>
      </c>
      <c r="E602">
        <f t="shared" si="94"/>
        <v>2.3178784156260831E-10</v>
      </c>
      <c r="F602">
        <f t="shared" si="86"/>
        <v>853.85298843950352</v>
      </c>
      <c r="G602">
        <f t="shared" si="87"/>
        <v>1707.705976879007</v>
      </c>
      <c r="H602">
        <f t="shared" si="88"/>
        <v>5123.117930637025</v>
      </c>
      <c r="I602">
        <f t="shared" si="92"/>
        <v>551</v>
      </c>
      <c r="J602">
        <f>IF(B601&lt;Utenti!$B$25, C602+C$32/(INTERZONALFLOW)*(1-EXP(-INTERZONALFLOW/NFVOL*B602)),D602)</f>
        <v>2.3178784156260831E-10</v>
      </c>
      <c r="K602">
        <f t="shared" si="89"/>
        <v>1044.1758100562329</v>
      </c>
      <c r="L602">
        <f t="shared" si="90"/>
        <v>2088.3516201124658</v>
      </c>
      <c r="M602">
        <f t="shared" si="91"/>
        <v>6265.0548603374009</v>
      </c>
      <c r="N602">
        <f t="shared" si="93"/>
        <v>551</v>
      </c>
    </row>
    <row r="603" spans="2:14" x14ac:dyDescent="0.2">
      <c r="B603">
        <f t="shared" si="85"/>
        <v>552</v>
      </c>
      <c r="C603" t="str">
        <f>IF(B602&lt;Utenti!$B$25, Quellstärke/(Volumen*Verlustrate)*(1-EXP(-Verlustrate*B603)),"")</f>
        <v/>
      </c>
      <c r="D603">
        <f>IF(B603&gt;Utenti!$B$25, Quellstärke/(Volumen*Verlustrate)*(1-EXP(-Verlustrate*Utenti!$B$25))  * EXP(-Verlustrate*(B603-Utenti!$B$25)), "")</f>
        <v>2.1817996445339421E-10</v>
      </c>
      <c r="E603">
        <f t="shared" si="94"/>
        <v>2.1817996445339421E-10</v>
      </c>
      <c r="F603">
        <f t="shared" si="86"/>
        <v>853.85298843950511</v>
      </c>
      <c r="G603">
        <f t="shared" si="87"/>
        <v>1707.7059768790102</v>
      </c>
      <c r="H603">
        <f t="shared" si="88"/>
        <v>5123.117930637035</v>
      </c>
      <c r="I603">
        <f t="shared" si="92"/>
        <v>552</v>
      </c>
      <c r="J603">
        <f>IF(B602&lt;Utenti!$B$25, C603+C$32/(INTERZONALFLOW)*(1-EXP(-INTERZONALFLOW/NFVOL*B603)),D603)</f>
        <v>2.1817996445339421E-10</v>
      </c>
      <c r="K603">
        <f t="shared" si="89"/>
        <v>1044.1758100562345</v>
      </c>
      <c r="L603">
        <f t="shared" si="90"/>
        <v>2088.3516201124689</v>
      </c>
      <c r="M603">
        <f t="shared" si="91"/>
        <v>6265.0548603374109</v>
      </c>
      <c r="N603">
        <f t="shared" si="93"/>
        <v>552</v>
      </c>
    </row>
    <row r="604" spans="2:14" x14ac:dyDescent="0.2">
      <c r="B604">
        <f t="shared" si="85"/>
        <v>553</v>
      </c>
      <c r="C604" t="str">
        <f>IF(B603&lt;Utenti!$B$25, Quellstärke/(Volumen*Verlustrate)*(1-EXP(-Verlustrate*B604)),"")</f>
        <v/>
      </c>
      <c r="D604">
        <f>IF(B604&gt;Utenti!$B$25, Quellstärke/(Volumen*Verlustrate)*(1-EXP(-Verlustrate*Utenti!$B$25))  * EXP(-Verlustrate*(B604-Utenti!$B$25)), "")</f>
        <v>2.0537098308509175E-10</v>
      </c>
      <c r="E604">
        <f t="shared" si="94"/>
        <v>2.0537098308509175E-10</v>
      </c>
      <c r="F604">
        <f t="shared" si="86"/>
        <v>853.8529884395067</v>
      </c>
      <c r="G604">
        <f t="shared" si="87"/>
        <v>1707.7059768790134</v>
      </c>
      <c r="H604">
        <f t="shared" si="88"/>
        <v>5123.1179306370441</v>
      </c>
      <c r="I604">
        <f t="shared" si="92"/>
        <v>553</v>
      </c>
      <c r="J604">
        <f>IF(B603&lt;Utenti!$B$25, C604+C$32/(INTERZONALFLOW)*(1-EXP(-INTERZONALFLOW/NFVOL*B604)),D604)</f>
        <v>2.0537098308509175E-10</v>
      </c>
      <c r="K604">
        <f t="shared" si="89"/>
        <v>1044.1758100562361</v>
      </c>
      <c r="L604">
        <f t="shared" si="90"/>
        <v>2088.3516201124721</v>
      </c>
      <c r="M604">
        <f t="shared" si="91"/>
        <v>6265.05486033742</v>
      </c>
      <c r="N604">
        <f t="shared" si="93"/>
        <v>553</v>
      </c>
    </row>
    <row r="605" spans="2:14" x14ac:dyDescent="0.2">
      <c r="B605">
        <f t="shared" si="85"/>
        <v>554</v>
      </c>
      <c r="C605" t="str">
        <f>IF(B604&lt;Utenti!$B$25, Quellstärke/(Volumen*Verlustrate)*(1-EXP(-Verlustrate*B605)),"")</f>
        <v/>
      </c>
      <c r="D605">
        <f>IF(B605&gt;Utenti!$B$25, Quellstärke/(Volumen*Verlustrate)*(1-EXP(-Verlustrate*Utenti!$B$25))  * EXP(-Verlustrate*(B605-Utenti!$B$25)), "")</f>
        <v>1.9331399562285011E-10</v>
      </c>
      <c r="E605">
        <f t="shared" si="94"/>
        <v>1.9331399562285011E-10</v>
      </c>
      <c r="F605">
        <f t="shared" si="86"/>
        <v>853.85298843950818</v>
      </c>
      <c r="G605">
        <f t="shared" si="87"/>
        <v>1707.7059768790164</v>
      </c>
      <c r="H605">
        <f t="shared" si="88"/>
        <v>5123.1179306370532</v>
      </c>
      <c r="I605">
        <f t="shared" si="92"/>
        <v>554</v>
      </c>
      <c r="J605">
        <f>IF(B604&lt;Utenti!$B$25, C605+C$32/(INTERZONALFLOW)*(1-EXP(-INTERZONALFLOW/NFVOL*B605)),D605)</f>
        <v>1.9331399562285011E-10</v>
      </c>
      <c r="K605">
        <f t="shared" si="89"/>
        <v>1044.1758100562374</v>
      </c>
      <c r="L605">
        <f t="shared" si="90"/>
        <v>2088.3516201124748</v>
      </c>
      <c r="M605">
        <f t="shared" si="91"/>
        <v>6265.0548603374291</v>
      </c>
      <c r="N605">
        <f t="shared" si="93"/>
        <v>554</v>
      </c>
    </row>
    <row r="606" spans="2:14" x14ac:dyDescent="0.2">
      <c r="B606">
        <f t="shared" si="85"/>
        <v>555</v>
      </c>
      <c r="C606" t="str">
        <f>IF(B605&lt;Utenti!$B$25, Quellstärke/(Volumen*Verlustrate)*(1-EXP(-Verlustrate*B606)),"")</f>
        <v/>
      </c>
      <c r="D606">
        <f>IF(B606&gt;Utenti!$B$25, Quellstärke/(Volumen*Verlustrate)*(1-EXP(-Verlustrate*Utenti!$B$25))  * EXP(-Verlustrate*(B606-Utenti!$B$25)), "")</f>
        <v>1.8196485376021989E-10</v>
      </c>
      <c r="E606">
        <f t="shared" si="94"/>
        <v>1.8196485376021989E-10</v>
      </c>
      <c r="F606">
        <f t="shared" si="86"/>
        <v>853.85298843950955</v>
      </c>
      <c r="G606">
        <f t="shared" si="87"/>
        <v>1707.7059768790191</v>
      </c>
      <c r="H606">
        <f t="shared" si="88"/>
        <v>5123.1179306370614</v>
      </c>
      <c r="I606">
        <f t="shared" si="92"/>
        <v>555</v>
      </c>
      <c r="J606">
        <f>IF(B605&lt;Utenti!$B$25, C606+C$32/(INTERZONALFLOW)*(1-EXP(-INTERZONALFLOW/NFVOL*B606)),D606)</f>
        <v>1.8196485376021989E-10</v>
      </c>
      <c r="K606">
        <f t="shared" si="89"/>
        <v>1044.1758100562388</v>
      </c>
      <c r="L606">
        <f t="shared" si="90"/>
        <v>2088.3516201124776</v>
      </c>
      <c r="M606">
        <f t="shared" si="91"/>
        <v>6265.0548603374373</v>
      </c>
      <c r="N606">
        <f t="shared" si="93"/>
        <v>555</v>
      </c>
    </row>
    <row r="607" spans="2:14" x14ac:dyDescent="0.2">
      <c r="B607">
        <f t="shared" si="85"/>
        <v>556</v>
      </c>
      <c r="C607" t="str">
        <f>IF(B606&lt;Utenti!$B$25, Quellstärke/(Volumen*Verlustrate)*(1-EXP(-Verlustrate*B607)),"")</f>
        <v/>
      </c>
      <c r="D607">
        <f>IF(B607&gt;Utenti!$B$25, Quellstärke/(Volumen*Verlustrate)*(1-EXP(-Verlustrate*Utenti!$B$25))  * EXP(-Verlustrate*(B607-Utenti!$B$25)), "")</f>
        <v>1.7128200106409943E-10</v>
      </c>
      <c r="E607">
        <f t="shared" si="94"/>
        <v>1.7128200106409943E-10</v>
      </c>
      <c r="F607">
        <f t="shared" si="86"/>
        <v>853.8529884395108</v>
      </c>
      <c r="G607">
        <f t="shared" si="87"/>
        <v>1707.7059768790216</v>
      </c>
      <c r="H607">
        <f t="shared" si="88"/>
        <v>5123.1179306370686</v>
      </c>
      <c r="I607">
        <f t="shared" si="92"/>
        <v>556</v>
      </c>
      <c r="J607">
        <f>IF(B606&lt;Utenti!$B$25, C607+C$32/(INTERZONALFLOW)*(1-EXP(-INTERZONALFLOW/NFVOL*B607)),D607)</f>
        <v>1.7128200106409943E-10</v>
      </c>
      <c r="K607">
        <f t="shared" si="89"/>
        <v>1044.1758100562402</v>
      </c>
      <c r="L607">
        <f t="shared" si="90"/>
        <v>2088.3516201124803</v>
      </c>
      <c r="M607">
        <f t="shared" si="91"/>
        <v>6265.0548603374446</v>
      </c>
      <c r="N607">
        <f t="shared" si="93"/>
        <v>556</v>
      </c>
    </row>
    <row r="608" spans="2:14" x14ac:dyDescent="0.2">
      <c r="B608">
        <f t="shared" si="85"/>
        <v>557</v>
      </c>
      <c r="C608" t="str">
        <f>IF(B607&lt;Utenti!$B$25, Quellstärke/(Volumen*Verlustrate)*(1-EXP(-Verlustrate*B608)),"")</f>
        <v/>
      </c>
      <c r="D608">
        <f>IF(B608&gt;Utenti!$B$25, Quellstärke/(Volumen*Verlustrate)*(1-EXP(-Verlustrate*Utenti!$B$25))  * EXP(-Verlustrate*(B608-Utenti!$B$25)), "")</f>
        <v>1.6122632081017646E-10</v>
      </c>
      <c r="E608">
        <f t="shared" si="94"/>
        <v>1.6122632081017646E-10</v>
      </c>
      <c r="F608">
        <f t="shared" si="86"/>
        <v>853.85298843951205</v>
      </c>
      <c r="G608">
        <f t="shared" si="87"/>
        <v>1707.7059768790241</v>
      </c>
      <c r="H608">
        <f t="shared" si="88"/>
        <v>5123.1179306370759</v>
      </c>
      <c r="I608">
        <f t="shared" si="92"/>
        <v>557</v>
      </c>
      <c r="J608">
        <f>IF(B607&lt;Utenti!$B$25, C608+C$32/(INTERZONALFLOW)*(1-EXP(-INTERZONALFLOW/NFVOL*B608)),D608)</f>
        <v>1.6122632081017646E-10</v>
      </c>
      <c r="K608">
        <f t="shared" si="89"/>
        <v>1044.1758100562413</v>
      </c>
      <c r="L608">
        <f t="shared" si="90"/>
        <v>2088.3516201124826</v>
      </c>
      <c r="M608">
        <f t="shared" si="91"/>
        <v>6265.0548603374518</v>
      </c>
      <c r="N608">
        <f t="shared" si="93"/>
        <v>557</v>
      </c>
    </row>
    <row r="609" spans="2:14" x14ac:dyDescent="0.2">
      <c r="B609">
        <f t="shared" si="85"/>
        <v>558</v>
      </c>
      <c r="C609" t="str">
        <f>IF(B608&lt;Utenti!$B$25, Quellstärke/(Volumen*Verlustrate)*(1-EXP(-Verlustrate*B609)),"")</f>
        <v/>
      </c>
      <c r="D609">
        <f>IF(B609&gt;Utenti!$B$25, Quellstärke/(Volumen*Verlustrate)*(1-EXP(-Verlustrate*Utenti!$B$25))  * EXP(-Verlustrate*(B609-Utenti!$B$25)), "")</f>
        <v>1.5176099275170276E-10</v>
      </c>
      <c r="E609">
        <f t="shared" si="94"/>
        <v>1.5176099275170276E-10</v>
      </c>
      <c r="F609">
        <f t="shared" si="86"/>
        <v>853.85298843951318</v>
      </c>
      <c r="G609">
        <f t="shared" si="87"/>
        <v>1707.7059768790264</v>
      </c>
      <c r="H609">
        <f t="shared" si="88"/>
        <v>5123.1179306370832</v>
      </c>
      <c r="I609">
        <f t="shared" si="92"/>
        <v>558</v>
      </c>
      <c r="J609">
        <f>IF(B608&lt;Utenti!$B$25, C609+C$32/(INTERZONALFLOW)*(1-EXP(-INTERZONALFLOW/NFVOL*B609)),D609)</f>
        <v>1.5176099275170276E-10</v>
      </c>
      <c r="K609">
        <f t="shared" si="89"/>
        <v>1044.1758100562424</v>
      </c>
      <c r="L609">
        <f t="shared" si="90"/>
        <v>2088.3516201124849</v>
      </c>
      <c r="M609">
        <f t="shared" si="91"/>
        <v>6265.0548603374591</v>
      </c>
      <c r="N609">
        <f t="shared" si="93"/>
        <v>558</v>
      </c>
    </row>
    <row r="610" spans="2:14" x14ac:dyDescent="0.2">
      <c r="B610">
        <f t="shared" si="85"/>
        <v>559</v>
      </c>
      <c r="C610" t="str">
        <f>IF(B609&lt;Utenti!$B$25, Quellstärke/(Volumen*Verlustrate)*(1-EXP(-Verlustrate*B610)),"")</f>
        <v/>
      </c>
      <c r="D610">
        <f>IF(B610&gt;Utenti!$B$25, Quellstärke/(Volumen*Verlustrate)*(1-EXP(-Verlustrate*Utenti!$B$25))  * EXP(-Verlustrate*(B610-Utenti!$B$25)), "")</f>
        <v>1.4285135829712899E-10</v>
      </c>
      <c r="E610">
        <f t="shared" si="94"/>
        <v>1.4285135829712899E-10</v>
      </c>
      <c r="F610">
        <f t="shared" si="86"/>
        <v>853.85298843951421</v>
      </c>
      <c r="G610">
        <f t="shared" si="87"/>
        <v>1707.7059768790284</v>
      </c>
      <c r="H610">
        <f t="shared" si="88"/>
        <v>5123.1179306370896</v>
      </c>
      <c r="I610">
        <f t="shared" si="92"/>
        <v>559</v>
      </c>
      <c r="J610">
        <f>IF(B609&lt;Utenti!$B$25, C610+C$32/(INTERZONALFLOW)*(1-EXP(-INTERZONALFLOW/NFVOL*B610)),D610)</f>
        <v>1.4285135829712899E-10</v>
      </c>
      <c r="K610">
        <f t="shared" si="89"/>
        <v>1044.1758100562436</v>
      </c>
      <c r="L610">
        <f t="shared" si="90"/>
        <v>2088.3516201124871</v>
      </c>
      <c r="M610">
        <f t="shared" si="91"/>
        <v>6265.0548603374655</v>
      </c>
      <c r="N610">
        <f t="shared" si="93"/>
        <v>559</v>
      </c>
    </row>
    <row r="611" spans="2:14" x14ac:dyDescent="0.2">
      <c r="B611">
        <f t="shared" si="85"/>
        <v>560</v>
      </c>
      <c r="C611" t="str">
        <f>IF(B610&lt;Utenti!$B$25, Quellstärke/(Volumen*Verlustrate)*(1-EXP(-Verlustrate*B611)),"")</f>
        <v/>
      </c>
      <c r="D611">
        <f>IF(B611&gt;Utenti!$B$25, Quellstärke/(Volumen*Verlustrate)*(1-EXP(-Verlustrate*Utenti!$B$25))  * EXP(-Verlustrate*(B611-Utenti!$B$25)), "")</f>
        <v>1.3446479360293871E-10</v>
      </c>
      <c r="E611">
        <f t="shared" si="94"/>
        <v>1.3446479360293871E-10</v>
      </c>
      <c r="F611">
        <f t="shared" si="86"/>
        <v>853.85298843951523</v>
      </c>
      <c r="G611">
        <f t="shared" si="87"/>
        <v>1707.7059768790305</v>
      </c>
      <c r="H611">
        <f t="shared" si="88"/>
        <v>5123.1179306370959</v>
      </c>
      <c r="I611">
        <f t="shared" si="92"/>
        <v>560</v>
      </c>
      <c r="J611">
        <f>IF(B610&lt;Utenti!$B$25, C611+C$32/(INTERZONALFLOW)*(1-EXP(-INTERZONALFLOW/NFVOL*B611)),D611)</f>
        <v>1.3446479360293871E-10</v>
      </c>
      <c r="K611">
        <f t="shared" si="89"/>
        <v>1044.1758100562445</v>
      </c>
      <c r="L611">
        <f t="shared" si="90"/>
        <v>2088.3516201124889</v>
      </c>
      <c r="M611">
        <f t="shared" si="91"/>
        <v>6265.0548603374718</v>
      </c>
      <c r="N611">
        <f t="shared" si="93"/>
        <v>560</v>
      </c>
    </row>
    <row r="612" spans="2:14" x14ac:dyDescent="0.2">
      <c r="B612">
        <f t="shared" si="85"/>
        <v>561</v>
      </c>
      <c r="C612" t="str">
        <f>IF(B611&lt;Utenti!$B$25, Quellstärke/(Volumen*Verlustrate)*(1-EXP(-Verlustrate*B612)),"")</f>
        <v/>
      </c>
      <c r="D612">
        <f>IF(B612&gt;Utenti!$B$25, Quellstärke/(Volumen*Verlustrate)*(1-EXP(-Verlustrate*Utenti!$B$25))  * EXP(-Verlustrate*(B612-Utenti!$B$25)), "")</f>
        <v>1.2657059011698761E-10</v>
      </c>
      <c r="E612">
        <f t="shared" si="94"/>
        <v>1.2657059011698761E-10</v>
      </c>
      <c r="F612">
        <f t="shared" si="86"/>
        <v>853.85298843951614</v>
      </c>
      <c r="G612">
        <f t="shared" si="87"/>
        <v>1707.7059768790323</v>
      </c>
      <c r="H612">
        <f t="shared" si="88"/>
        <v>5123.1179306371014</v>
      </c>
      <c r="I612">
        <f t="shared" si="92"/>
        <v>561</v>
      </c>
      <c r="J612">
        <f>IF(B611&lt;Utenti!$B$25, C612+C$32/(INTERZONALFLOW)*(1-EXP(-INTERZONALFLOW/NFVOL*B612)),D612)</f>
        <v>1.2657059011698761E-10</v>
      </c>
      <c r="K612">
        <f t="shared" si="89"/>
        <v>1044.1758100562454</v>
      </c>
      <c r="L612">
        <f t="shared" si="90"/>
        <v>2088.3516201124908</v>
      </c>
      <c r="M612">
        <f t="shared" si="91"/>
        <v>6265.0548603374773</v>
      </c>
      <c r="N612">
        <f t="shared" si="93"/>
        <v>561</v>
      </c>
    </row>
    <row r="613" spans="2:14" x14ac:dyDescent="0.2">
      <c r="B613">
        <f t="shared" si="85"/>
        <v>562</v>
      </c>
      <c r="C613" t="str">
        <f>IF(B612&lt;Utenti!$B$25, Quellstärke/(Volumen*Verlustrate)*(1-EXP(-Verlustrate*B613)),"")</f>
        <v/>
      </c>
      <c r="D613">
        <f>IF(B613&gt;Utenti!$B$25, Quellstärke/(Volumen*Verlustrate)*(1-EXP(-Verlustrate*Utenti!$B$25))  * EXP(-Verlustrate*(B613-Utenti!$B$25)), "")</f>
        <v>1.1913984213494794E-10</v>
      </c>
      <c r="E613">
        <f t="shared" si="94"/>
        <v>1.1913984213494794E-10</v>
      </c>
      <c r="F613">
        <f t="shared" si="86"/>
        <v>853.85298843951705</v>
      </c>
      <c r="G613">
        <f t="shared" si="87"/>
        <v>1707.7059768790341</v>
      </c>
      <c r="H613">
        <f t="shared" si="88"/>
        <v>5123.1179306371068</v>
      </c>
      <c r="I613">
        <f t="shared" si="92"/>
        <v>562</v>
      </c>
      <c r="J613">
        <f>IF(B612&lt;Utenti!$B$25, C613+C$32/(INTERZONALFLOW)*(1-EXP(-INTERZONALFLOW/NFVOL*B613)),D613)</f>
        <v>1.1913984213494794E-10</v>
      </c>
      <c r="K613">
        <f t="shared" si="89"/>
        <v>1044.1758100562463</v>
      </c>
      <c r="L613">
        <f t="shared" si="90"/>
        <v>2088.3516201124926</v>
      </c>
      <c r="M613">
        <f t="shared" si="91"/>
        <v>6265.0548603374828</v>
      </c>
      <c r="N613">
        <f t="shared" si="93"/>
        <v>562</v>
      </c>
    </row>
    <row r="614" spans="2:14" x14ac:dyDescent="0.2">
      <c r="B614">
        <f t="shared" si="85"/>
        <v>563</v>
      </c>
      <c r="C614" t="str">
        <f>IF(B613&lt;Utenti!$B$25, Quellstärke/(Volumen*Verlustrate)*(1-EXP(-Verlustrate*B614)),"")</f>
        <v/>
      </c>
      <c r="D614">
        <f>IF(B614&gt;Utenti!$B$25, Quellstärke/(Volumen*Verlustrate)*(1-EXP(-Verlustrate*Utenti!$B$25))  * EXP(-Verlustrate*(B614-Utenti!$B$25)), "")</f>
        <v>1.121453409581223E-10</v>
      </c>
      <c r="E614">
        <f t="shared" si="94"/>
        <v>1.121453409581223E-10</v>
      </c>
      <c r="F614">
        <f t="shared" si="86"/>
        <v>853.85298843951784</v>
      </c>
      <c r="G614">
        <f t="shared" si="87"/>
        <v>1707.7059768790357</v>
      </c>
      <c r="H614">
        <f t="shared" si="88"/>
        <v>5123.1179306371123</v>
      </c>
      <c r="I614">
        <f t="shared" si="92"/>
        <v>563</v>
      </c>
      <c r="J614">
        <f>IF(B613&lt;Utenti!$B$25, C614+C$32/(INTERZONALFLOW)*(1-EXP(-INTERZONALFLOW/NFVOL*B614)),D614)</f>
        <v>1.121453409581223E-10</v>
      </c>
      <c r="K614">
        <f t="shared" si="89"/>
        <v>1044.1758100562472</v>
      </c>
      <c r="L614">
        <f t="shared" si="90"/>
        <v>2088.3516201124944</v>
      </c>
      <c r="M614">
        <f t="shared" si="91"/>
        <v>6265.0548603374882</v>
      </c>
      <c r="N614">
        <f t="shared" si="93"/>
        <v>563</v>
      </c>
    </row>
    <row r="615" spans="2:14" x14ac:dyDescent="0.2">
      <c r="B615">
        <f t="shared" si="85"/>
        <v>564</v>
      </c>
      <c r="C615" t="str">
        <f>IF(B614&lt;Utenti!$B$25, Quellstärke/(Volumen*Verlustrate)*(1-EXP(-Verlustrate*B615)),"")</f>
        <v/>
      </c>
      <c r="D615">
        <f>IF(B615&gt;Utenti!$B$25, Quellstärke/(Volumen*Verlustrate)*(1-EXP(-Verlustrate*Utenti!$B$25))  * EXP(-Verlustrate*(B615-Utenti!$B$25)), "")</f>
        <v>1.0556147526507714E-10</v>
      </c>
      <c r="E615">
        <f t="shared" si="94"/>
        <v>1.0556147526507714E-10</v>
      </c>
      <c r="F615">
        <f t="shared" si="86"/>
        <v>853.85298843951864</v>
      </c>
      <c r="G615">
        <f t="shared" si="87"/>
        <v>1707.7059768790373</v>
      </c>
      <c r="H615">
        <f t="shared" si="88"/>
        <v>5123.1179306371168</v>
      </c>
      <c r="I615">
        <f t="shared" si="92"/>
        <v>564</v>
      </c>
      <c r="J615">
        <f>IF(B614&lt;Utenti!$B$25, C615+C$32/(INTERZONALFLOW)*(1-EXP(-INTERZONALFLOW/NFVOL*B615)),D615)</f>
        <v>1.0556147526507714E-10</v>
      </c>
      <c r="K615">
        <f t="shared" si="89"/>
        <v>1044.1758100562479</v>
      </c>
      <c r="L615">
        <f t="shared" si="90"/>
        <v>2088.3516201124958</v>
      </c>
      <c r="M615">
        <f t="shared" si="91"/>
        <v>6265.0548603374928</v>
      </c>
      <c r="N615">
        <f t="shared" si="93"/>
        <v>564</v>
      </c>
    </row>
    <row r="616" spans="2:14" x14ac:dyDescent="0.2">
      <c r="B616">
        <f t="shared" si="85"/>
        <v>565</v>
      </c>
      <c r="C616" t="str">
        <f>IF(B615&lt;Utenti!$B$25, Quellstärke/(Volumen*Verlustrate)*(1-EXP(-Verlustrate*B616)),"")</f>
        <v/>
      </c>
      <c r="D616">
        <f>IF(B616&gt;Utenti!$B$25, Quellstärke/(Volumen*Verlustrate)*(1-EXP(-Verlustrate*Utenti!$B$25))  * EXP(-Verlustrate*(B616-Utenti!$B$25)), "")</f>
        <v>9.9364137332291619E-11</v>
      </c>
      <c r="E616">
        <f t="shared" si="94"/>
        <v>9.9364137332291619E-11</v>
      </c>
      <c r="F616">
        <f t="shared" si="86"/>
        <v>853.85298843951944</v>
      </c>
      <c r="G616">
        <f t="shared" si="87"/>
        <v>1707.7059768790389</v>
      </c>
      <c r="H616">
        <f t="shared" si="88"/>
        <v>5123.1179306371214</v>
      </c>
      <c r="I616">
        <f t="shared" si="92"/>
        <v>565</v>
      </c>
      <c r="J616">
        <f>IF(B615&lt;Utenti!$B$25, C616+C$32/(INTERZONALFLOW)*(1-EXP(-INTERZONALFLOW/NFVOL*B616)),D616)</f>
        <v>9.9364137332291619E-11</v>
      </c>
      <c r="K616">
        <f t="shared" si="89"/>
        <v>1044.1758100562486</v>
      </c>
      <c r="L616">
        <f t="shared" si="90"/>
        <v>2088.3516201124971</v>
      </c>
      <c r="M616">
        <f t="shared" si="91"/>
        <v>6265.0548603374973</v>
      </c>
      <c r="N616">
        <f t="shared" si="93"/>
        <v>565</v>
      </c>
    </row>
    <row r="617" spans="2:14" x14ac:dyDescent="0.2">
      <c r="B617">
        <f t="shared" si="85"/>
        <v>566</v>
      </c>
      <c r="C617" t="str">
        <f>IF(B616&lt;Utenti!$B$25, Quellstärke/(Volumen*Verlustrate)*(1-EXP(-Verlustrate*B617)),"")</f>
        <v/>
      </c>
      <c r="D617">
        <f>IF(B617&gt;Utenti!$B$25, Quellstärke/(Volumen*Verlustrate)*(1-EXP(-Verlustrate*Utenti!$B$25))  * EXP(-Verlustrate*(B617-Utenti!$B$25)), "")</f>
        <v>9.3530634760433577E-11</v>
      </c>
      <c r="E617">
        <f t="shared" si="94"/>
        <v>9.3530634760433577E-11</v>
      </c>
      <c r="F617">
        <f t="shared" si="86"/>
        <v>853.85298843952012</v>
      </c>
      <c r="G617">
        <f t="shared" si="87"/>
        <v>1707.7059768790402</v>
      </c>
      <c r="H617">
        <f t="shared" si="88"/>
        <v>5123.1179306371259</v>
      </c>
      <c r="I617">
        <f t="shared" si="92"/>
        <v>566</v>
      </c>
      <c r="J617">
        <f>IF(B616&lt;Utenti!$B$25, C617+C$32/(INTERZONALFLOW)*(1-EXP(-INTERZONALFLOW/NFVOL*B617)),D617)</f>
        <v>9.3530634760433577E-11</v>
      </c>
      <c r="K617">
        <f t="shared" si="89"/>
        <v>1044.1758100562492</v>
      </c>
      <c r="L617">
        <f t="shared" si="90"/>
        <v>2088.3516201124985</v>
      </c>
      <c r="M617">
        <f t="shared" si="91"/>
        <v>6265.0548603375019</v>
      </c>
      <c r="N617">
        <f t="shared" si="93"/>
        <v>566</v>
      </c>
    </row>
    <row r="618" spans="2:14" x14ac:dyDescent="0.2">
      <c r="B618">
        <f t="shared" si="85"/>
        <v>567</v>
      </c>
      <c r="C618" t="str">
        <f>IF(B617&lt;Utenti!$B$25, Quellstärke/(Volumen*Verlustrate)*(1-EXP(-Verlustrate*B618)),"")</f>
        <v/>
      </c>
      <c r="D618">
        <f>IF(B618&gt;Utenti!$B$25, Quellstärke/(Volumen*Verlustrate)*(1-EXP(-Verlustrate*Utenti!$B$25))  * EXP(-Verlustrate*(B618-Utenti!$B$25)), "")</f>
        <v>8.8039607383042061E-11</v>
      </c>
      <c r="E618">
        <f t="shared" si="94"/>
        <v>8.8039607383042061E-11</v>
      </c>
      <c r="F618">
        <f t="shared" si="86"/>
        <v>853.8529884395208</v>
      </c>
      <c r="G618">
        <f t="shared" si="87"/>
        <v>1707.7059768790416</v>
      </c>
      <c r="H618">
        <f t="shared" si="88"/>
        <v>5123.1179306371296</v>
      </c>
      <c r="I618">
        <f t="shared" si="92"/>
        <v>567</v>
      </c>
      <c r="J618">
        <f>IF(B617&lt;Utenti!$B$25, C618+C$32/(INTERZONALFLOW)*(1-EXP(-INTERZONALFLOW/NFVOL*B618)),D618)</f>
        <v>8.8039607383042061E-11</v>
      </c>
      <c r="K618">
        <f t="shared" si="89"/>
        <v>1044.1758100562499</v>
      </c>
      <c r="L618">
        <f t="shared" si="90"/>
        <v>2088.3516201124999</v>
      </c>
      <c r="M618">
        <f t="shared" si="91"/>
        <v>6265.0548603375055</v>
      </c>
      <c r="N618">
        <f t="shared" si="93"/>
        <v>567</v>
      </c>
    </row>
    <row r="619" spans="2:14" x14ac:dyDescent="0.2">
      <c r="B619">
        <f t="shared" si="85"/>
        <v>568</v>
      </c>
      <c r="C619" t="str">
        <f>IF(B618&lt;Utenti!$B$25, Quellstärke/(Volumen*Verlustrate)*(1-EXP(-Verlustrate*B619)),"")</f>
        <v/>
      </c>
      <c r="D619">
        <f>IF(B619&gt;Utenti!$B$25, Quellstärke/(Volumen*Verlustrate)*(1-EXP(-Verlustrate*Utenti!$B$25))  * EXP(-Verlustrate*(B619-Utenti!$B$25)), "")</f>
        <v>8.2870949053358726E-11</v>
      </c>
      <c r="E619">
        <f t="shared" si="94"/>
        <v>8.2870949053358726E-11</v>
      </c>
      <c r="F619">
        <f t="shared" si="86"/>
        <v>853.85298843952137</v>
      </c>
      <c r="G619">
        <f t="shared" si="87"/>
        <v>1707.7059768790427</v>
      </c>
      <c r="H619">
        <f t="shared" si="88"/>
        <v>5123.1179306371332</v>
      </c>
      <c r="I619">
        <f t="shared" si="92"/>
        <v>568</v>
      </c>
      <c r="J619">
        <f>IF(B618&lt;Utenti!$B$25, C619+C$32/(INTERZONALFLOW)*(1-EXP(-INTERZONALFLOW/NFVOL*B619)),D619)</f>
        <v>8.2870949053358726E-11</v>
      </c>
      <c r="K619">
        <f t="shared" si="89"/>
        <v>1044.1758100562506</v>
      </c>
      <c r="L619">
        <f t="shared" si="90"/>
        <v>2088.3516201125012</v>
      </c>
      <c r="M619">
        <f t="shared" si="91"/>
        <v>6265.0548603375091</v>
      </c>
      <c r="N619">
        <f t="shared" si="93"/>
        <v>568</v>
      </c>
    </row>
    <row r="620" spans="2:14" x14ac:dyDescent="0.2">
      <c r="B620">
        <f t="shared" si="85"/>
        <v>569</v>
      </c>
      <c r="C620" t="str">
        <f>IF(B619&lt;Utenti!$B$25, Quellstärke/(Volumen*Verlustrate)*(1-EXP(-Verlustrate*B620)),"")</f>
        <v/>
      </c>
      <c r="D620">
        <f>IF(B620&gt;Utenti!$B$25, Quellstärke/(Volumen*Verlustrate)*(1-EXP(-Verlustrate*Utenti!$B$25))  * EXP(-Verlustrate*(B620-Utenti!$B$25)), "")</f>
        <v>7.8005734022925624E-11</v>
      </c>
      <c r="E620">
        <f t="shared" si="94"/>
        <v>7.8005734022925624E-11</v>
      </c>
      <c r="F620">
        <f t="shared" si="86"/>
        <v>853.85298843952194</v>
      </c>
      <c r="G620">
        <f t="shared" si="87"/>
        <v>1707.7059768790439</v>
      </c>
      <c r="H620">
        <f t="shared" si="88"/>
        <v>5123.1179306371369</v>
      </c>
      <c r="I620">
        <f t="shared" si="92"/>
        <v>569</v>
      </c>
      <c r="J620">
        <f>IF(B619&lt;Utenti!$B$25, C620+C$32/(INTERZONALFLOW)*(1-EXP(-INTERZONALFLOW/NFVOL*B620)),D620)</f>
        <v>7.8005734022925624E-11</v>
      </c>
      <c r="K620">
        <f t="shared" si="89"/>
        <v>1044.1758100562513</v>
      </c>
      <c r="L620">
        <f t="shared" si="90"/>
        <v>2088.3516201125026</v>
      </c>
      <c r="M620">
        <f t="shared" si="91"/>
        <v>6265.0548603375128</v>
      </c>
      <c r="N620">
        <f t="shared" si="93"/>
        <v>569</v>
      </c>
    </row>
    <row r="621" spans="2:14" x14ac:dyDescent="0.2">
      <c r="B621">
        <f t="shared" si="85"/>
        <v>570</v>
      </c>
      <c r="C621" t="str">
        <f>IF(B620&lt;Utenti!$B$25, Quellstärke/(Volumen*Verlustrate)*(1-EXP(-Verlustrate*B621)),"")</f>
        <v/>
      </c>
      <c r="D621">
        <f>IF(B621&gt;Utenti!$B$25, Quellstärke/(Volumen*Verlustrate)*(1-EXP(-Verlustrate*Utenti!$B$25))  * EXP(-Verlustrate*(B621-Utenti!$B$25)), "")</f>
        <v>7.3426147642372376E-11</v>
      </c>
      <c r="E621">
        <f t="shared" si="94"/>
        <v>7.3426147642372376E-11</v>
      </c>
      <c r="F621">
        <f t="shared" si="86"/>
        <v>853.85298843952251</v>
      </c>
      <c r="G621">
        <f t="shared" si="87"/>
        <v>1707.705976879045</v>
      </c>
      <c r="H621">
        <f t="shared" si="88"/>
        <v>5123.1179306371405</v>
      </c>
      <c r="I621">
        <f t="shared" si="92"/>
        <v>570</v>
      </c>
      <c r="J621">
        <f>IF(B620&lt;Utenti!$B$25, C621+C$32/(INTERZONALFLOW)*(1-EXP(-INTERZONALFLOW/NFVOL*B621)),D621)</f>
        <v>7.3426147642372376E-11</v>
      </c>
      <c r="K621">
        <f t="shared" si="89"/>
        <v>1044.1758100562517</v>
      </c>
      <c r="L621">
        <f t="shared" si="90"/>
        <v>2088.3516201125035</v>
      </c>
      <c r="M621">
        <f t="shared" si="91"/>
        <v>6265.0548603375164</v>
      </c>
      <c r="N621">
        <f t="shared" si="93"/>
        <v>570</v>
      </c>
    </row>
    <row r="622" spans="2:14" x14ac:dyDescent="0.2">
      <c r="B622">
        <f t="shared" si="85"/>
        <v>571</v>
      </c>
      <c r="C622" t="str">
        <f>IF(B621&lt;Utenti!$B$25, Quellstärke/(Volumen*Verlustrate)*(1-EXP(-Verlustrate*B622)),"")</f>
        <v/>
      </c>
      <c r="D622">
        <f>IF(B622&gt;Utenti!$B$25, Quellstärke/(Volumen*Verlustrate)*(1-EXP(-Verlustrate*Utenti!$B$25))  * EXP(-Verlustrate*(B622-Utenti!$B$25)), "")</f>
        <v>6.9115421130643215E-11</v>
      </c>
      <c r="E622">
        <f t="shared" si="94"/>
        <v>6.9115421130643215E-11</v>
      </c>
      <c r="F622">
        <f t="shared" si="86"/>
        <v>853.85298843952307</v>
      </c>
      <c r="G622">
        <f t="shared" si="87"/>
        <v>1707.7059768790461</v>
      </c>
      <c r="H622">
        <f t="shared" si="88"/>
        <v>5123.1179306371432</v>
      </c>
      <c r="I622">
        <f t="shared" si="92"/>
        <v>571</v>
      </c>
      <c r="J622">
        <f>IF(B621&lt;Utenti!$B$25, C622+C$32/(INTERZONALFLOW)*(1-EXP(-INTERZONALFLOW/NFVOL*B622)),D622)</f>
        <v>6.9115421130643215E-11</v>
      </c>
      <c r="K622">
        <f t="shared" si="89"/>
        <v>1044.1758100562522</v>
      </c>
      <c r="L622">
        <f t="shared" si="90"/>
        <v>2088.3516201125044</v>
      </c>
      <c r="M622">
        <f t="shared" si="91"/>
        <v>6265.0548603375191</v>
      </c>
      <c r="N622">
        <f t="shared" si="93"/>
        <v>571</v>
      </c>
    </row>
    <row r="623" spans="2:14" x14ac:dyDescent="0.2">
      <c r="B623">
        <f t="shared" si="85"/>
        <v>572</v>
      </c>
      <c r="C623" t="str">
        <f>IF(B622&lt;Utenti!$B$25, Quellstärke/(Volumen*Verlustrate)*(1-EXP(-Verlustrate*B623)),"")</f>
        <v/>
      </c>
      <c r="D623">
        <f>IF(B623&gt;Utenti!$B$25, Quellstärke/(Volumen*Verlustrate)*(1-EXP(-Verlustrate*Utenti!$B$25))  * EXP(-Verlustrate*(B623-Utenti!$B$25)), "")</f>
        <v>6.5057770173816262E-11</v>
      </c>
      <c r="E623">
        <f t="shared" si="94"/>
        <v>6.5057770173816262E-11</v>
      </c>
      <c r="F623">
        <f t="shared" si="86"/>
        <v>853.85298843952353</v>
      </c>
      <c r="G623">
        <f t="shared" si="87"/>
        <v>1707.7059768790471</v>
      </c>
      <c r="H623">
        <f t="shared" si="88"/>
        <v>5123.1179306371459</v>
      </c>
      <c r="I623">
        <f t="shared" si="92"/>
        <v>572</v>
      </c>
      <c r="J623">
        <f>IF(B622&lt;Utenti!$B$25, C623+C$32/(INTERZONALFLOW)*(1-EXP(-INTERZONALFLOW/NFVOL*B623)),D623)</f>
        <v>6.5057770173816262E-11</v>
      </c>
      <c r="K623">
        <f t="shared" si="89"/>
        <v>1044.1758100562527</v>
      </c>
      <c r="L623">
        <f t="shared" si="90"/>
        <v>2088.3516201125053</v>
      </c>
      <c r="M623">
        <f t="shared" si="91"/>
        <v>6265.0548603375219</v>
      </c>
      <c r="N623">
        <f t="shared" si="93"/>
        <v>572</v>
      </c>
    </row>
    <row r="624" spans="2:14" x14ac:dyDescent="0.2">
      <c r="B624">
        <f t="shared" si="85"/>
        <v>573</v>
      </c>
      <c r="C624" t="str">
        <f>IF(B623&lt;Utenti!$B$25, Quellstärke/(Volumen*Verlustrate)*(1-EXP(-Verlustrate*B624)),"")</f>
        <v/>
      </c>
      <c r="D624">
        <f>IF(B624&gt;Utenti!$B$25, Quellstärke/(Volumen*Verlustrate)*(1-EXP(-Verlustrate*Utenti!$B$25))  * EXP(-Verlustrate*(B624-Utenti!$B$25)), "")</f>
        <v>6.1238337128681053E-11</v>
      </c>
      <c r="E624">
        <f t="shared" si="94"/>
        <v>6.1238337128681053E-11</v>
      </c>
      <c r="F624">
        <f t="shared" si="86"/>
        <v>853.85298843952398</v>
      </c>
      <c r="G624">
        <f t="shared" si="87"/>
        <v>1707.705976879048</v>
      </c>
      <c r="H624">
        <f t="shared" si="88"/>
        <v>5123.1179306371487</v>
      </c>
      <c r="I624">
        <f t="shared" si="92"/>
        <v>573</v>
      </c>
      <c r="J624">
        <f>IF(B623&lt;Utenti!$B$25, C624+C$32/(INTERZONALFLOW)*(1-EXP(-INTERZONALFLOW/NFVOL*B624)),D624)</f>
        <v>6.1238337128681053E-11</v>
      </c>
      <c r="K624">
        <f t="shared" si="89"/>
        <v>1044.1758100562531</v>
      </c>
      <c r="L624">
        <f t="shared" si="90"/>
        <v>2088.3516201125062</v>
      </c>
      <c r="M624">
        <f t="shared" si="91"/>
        <v>6265.0548603375246</v>
      </c>
      <c r="N624">
        <f t="shared" si="93"/>
        <v>573</v>
      </c>
    </row>
    <row r="625" spans="2:14" x14ac:dyDescent="0.2">
      <c r="B625">
        <f t="shared" si="85"/>
        <v>574</v>
      </c>
      <c r="C625" t="str">
        <f>IF(B624&lt;Utenti!$B$25, Quellstärke/(Volumen*Verlustrate)*(1-EXP(-Verlustrate*B625)),"")</f>
        <v/>
      </c>
      <c r="D625">
        <f>IF(B625&gt;Utenti!$B$25, Quellstärke/(Volumen*Verlustrate)*(1-EXP(-Verlustrate*Utenti!$B$25))  * EXP(-Verlustrate*(B625-Utenti!$B$25)), "")</f>
        <v>5.7643136619448879E-11</v>
      </c>
      <c r="E625">
        <f t="shared" si="94"/>
        <v>5.7643136619448879E-11</v>
      </c>
      <c r="F625">
        <f t="shared" si="86"/>
        <v>853.85298843952444</v>
      </c>
      <c r="G625">
        <f t="shared" si="87"/>
        <v>1707.7059768790489</v>
      </c>
      <c r="H625">
        <f t="shared" si="88"/>
        <v>5123.1179306371514</v>
      </c>
      <c r="I625">
        <f t="shared" si="92"/>
        <v>574</v>
      </c>
      <c r="J625">
        <f>IF(B624&lt;Utenti!$B$25, C625+C$32/(INTERZONALFLOW)*(1-EXP(-INTERZONALFLOW/NFVOL*B625)),D625)</f>
        <v>5.7643136619448879E-11</v>
      </c>
      <c r="K625">
        <f t="shared" si="89"/>
        <v>1044.1758100562536</v>
      </c>
      <c r="L625">
        <f t="shared" si="90"/>
        <v>2088.3516201125071</v>
      </c>
      <c r="M625">
        <f t="shared" si="91"/>
        <v>6265.0548603375273</v>
      </c>
      <c r="N625">
        <f t="shared" si="93"/>
        <v>574</v>
      </c>
    </row>
    <row r="626" spans="2:14" x14ac:dyDescent="0.2">
      <c r="B626">
        <f t="shared" si="85"/>
        <v>575</v>
      </c>
      <c r="C626" t="str">
        <f>IF(B625&lt;Utenti!$B$25, Quellstärke/(Volumen*Verlustrate)*(1-EXP(-Verlustrate*B626)),"")</f>
        <v/>
      </c>
      <c r="D626">
        <f>IF(B626&gt;Utenti!$B$25, Quellstärke/(Volumen*Verlustrate)*(1-EXP(-Verlustrate*Utenti!$B$25))  * EXP(-Verlustrate*(B626-Utenti!$B$25)), "")</f>
        <v>5.4259004328389167E-11</v>
      </c>
      <c r="E626">
        <f t="shared" si="94"/>
        <v>5.4259004328389167E-11</v>
      </c>
      <c r="F626">
        <f t="shared" si="86"/>
        <v>853.85298843952489</v>
      </c>
      <c r="G626">
        <f t="shared" si="87"/>
        <v>1707.7059768790498</v>
      </c>
      <c r="H626">
        <f t="shared" si="88"/>
        <v>5123.1179306371541</v>
      </c>
      <c r="I626">
        <f t="shared" si="92"/>
        <v>575</v>
      </c>
      <c r="J626">
        <f>IF(B625&lt;Utenti!$B$25, C626+C$32/(INTERZONALFLOW)*(1-EXP(-INTERZONALFLOW/NFVOL*B626)),D626)</f>
        <v>5.4259004328389167E-11</v>
      </c>
      <c r="K626">
        <f t="shared" si="89"/>
        <v>1044.175810056254</v>
      </c>
      <c r="L626">
        <f t="shared" si="90"/>
        <v>2088.351620112508</v>
      </c>
      <c r="M626">
        <f t="shared" si="91"/>
        <v>6265.05486033753</v>
      </c>
      <c r="N626">
        <f t="shared" si="93"/>
        <v>575</v>
      </c>
    </row>
    <row r="627" spans="2:14" x14ac:dyDescent="0.2">
      <c r="B627">
        <f t="shared" si="85"/>
        <v>576</v>
      </c>
      <c r="C627" t="str">
        <f>IF(B626&lt;Utenti!$B$25, Quellstärke/(Volumen*Verlustrate)*(1-EXP(-Verlustrate*B627)),"")</f>
        <v/>
      </c>
      <c r="D627">
        <f>IF(B627&gt;Utenti!$B$25, Quellstärke/(Volumen*Verlustrate)*(1-EXP(-Verlustrate*Utenti!$B$25))  * EXP(-Verlustrate*(B627-Utenti!$B$25)), "")</f>
        <v>5.1073548792881282E-11</v>
      </c>
      <c r="E627">
        <f t="shared" si="94"/>
        <v>5.1073548792881282E-11</v>
      </c>
      <c r="F627">
        <f t="shared" si="86"/>
        <v>853.85298843952523</v>
      </c>
      <c r="G627">
        <f t="shared" si="87"/>
        <v>1707.7059768790505</v>
      </c>
      <c r="H627">
        <f t="shared" si="88"/>
        <v>5123.1179306371569</v>
      </c>
      <c r="I627">
        <f t="shared" si="92"/>
        <v>576</v>
      </c>
      <c r="J627">
        <f>IF(B626&lt;Utenti!$B$25, C627+C$32/(INTERZONALFLOW)*(1-EXP(-INTERZONALFLOW/NFVOL*B627)),D627)</f>
        <v>5.1073548792881282E-11</v>
      </c>
      <c r="K627">
        <f t="shared" si="89"/>
        <v>1044.1758100562545</v>
      </c>
      <c r="L627">
        <f t="shared" si="90"/>
        <v>2088.351620112509</v>
      </c>
      <c r="M627">
        <f t="shared" si="91"/>
        <v>6265.0548603375328</v>
      </c>
      <c r="N627">
        <f t="shared" si="93"/>
        <v>576</v>
      </c>
    </row>
    <row r="628" spans="2:14" x14ac:dyDescent="0.2">
      <c r="B628">
        <f t="shared" si="85"/>
        <v>577</v>
      </c>
      <c r="C628" t="str">
        <f>IF(B627&lt;Utenti!$B$25, Quellstärke/(Volumen*Verlustrate)*(1-EXP(-Verlustrate*B628)),"")</f>
        <v/>
      </c>
      <c r="D628">
        <f>IF(B628&gt;Utenti!$B$25, Quellstärke/(Volumen*Verlustrate)*(1-EXP(-Verlustrate*Utenti!$B$25))  * EXP(-Verlustrate*(B628-Utenti!$B$25)), "")</f>
        <v>4.8075106032382773E-11</v>
      </c>
      <c r="E628">
        <f t="shared" si="94"/>
        <v>4.8075106032382773E-11</v>
      </c>
      <c r="F628">
        <f t="shared" si="86"/>
        <v>853.85298843952557</v>
      </c>
      <c r="G628">
        <f t="shared" si="87"/>
        <v>1707.7059768790511</v>
      </c>
      <c r="H628">
        <f t="shared" si="88"/>
        <v>5123.1179306371587</v>
      </c>
      <c r="I628">
        <f t="shared" si="92"/>
        <v>577</v>
      </c>
      <c r="J628">
        <f>IF(B627&lt;Utenti!$B$25, C628+C$32/(INTERZONALFLOW)*(1-EXP(-INTERZONALFLOW/NFVOL*B628)),D628)</f>
        <v>4.8075106032382773E-11</v>
      </c>
      <c r="K628">
        <f t="shared" si="89"/>
        <v>1044.1758100562549</v>
      </c>
      <c r="L628">
        <f t="shared" si="90"/>
        <v>2088.3516201125099</v>
      </c>
      <c r="M628">
        <f t="shared" si="91"/>
        <v>6265.0548603375346</v>
      </c>
      <c r="N628">
        <f t="shared" si="93"/>
        <v>577</v>
      </c>
    </row>
    <row r="629" spans="2:14" x14ac:dyDescent="0.2">
      <c r="B629">
        <f t="shared" ref="B629:B692" si="95">B628+1</f>
        <v>578</v>
      </c>
      <c r="C629" t="str">
        <f>IF(B628&lt;Utenti!$B$25, Quellstärke/(Volumen*Verlustrate)*(1-EXP(-Verlustrate*B629)),"")</f>
        <v/>
      </c>
      <c r="D629">
        <f>IF(B629&gt;Utenti!$B$25, Quellstärke/(Volumen*Verlustrate)*(1-EXP(-Verlustrate*Utenti!$B$25))  * EXP(-Verlustrate*(B629-Utenti!$B$25)), "")</f>
        <v>4.5252696839170638E-11</v>
      </c>
      <c r="E629">
        <f t="shared" si="94"/>
        <v>4.5252696839170638E-11</v>
      </c>
      <c r="F629">
        <f t="shared" ref="F629:F692" si="96">$E629*$E$25+F628</f>
        <v>853.85298843952592</v>
      </c>
      <c r="G629">
        <f t="shared" ref="G629:G692" si="97">$E629*$E$26+G628</f>
        <v>1707.7059768790518</v>
      </c>
      <c r="H629">
        <f t="shared" ref="H629:H692" si="98">$E629*$E$27+H628</f>
        <v>5123.1179306371605</v>
      </c>
      <c r="I629">
        <f t="shared" si="92"/>
        <v>578</v>
      </c>
      <c r="J629">
        <f>IF(B628&lt;Utenti!$B$25, C629+C$32/(INTERZONALFLOW)*(1-EXP(-INTERZONALFLOW/NFVOL*B629)),D629)</f>
        <v>4.5252696839170638E-11</v>
      </c>
      <c r="K629">
        <f t="shared" ref="K629:K692" si="99">$J629*$E$25+K628</f>
        <v>1044.1758100562552</v>
      </c>
      <c r="L629">
        <f t="shared" ref="L629:L692" si="100">$J629*$E$26+L628</f>
        <v>2088.3516201125103</v>
      </c>
      <c r="M629">
        <f t="shared" ref="M629:M692" si="101">$J629*$E$27+M628</f>
        <v>6265.0548603375364</v>
      </c>
      <c r="N629">
        <f t="shared" si="93"/>
        <v>578</v>
      </c>
    </row>
    <row r="630" spans="2:14" x14ac:dyDescent="0.2">
      <c r="B630">
        <f t="shared" si="95"/>
        <v>579</v>
      </c>
      <c r="C630" t="str">
        <f>IF(B629&lt;Utenti!$B$25, Quellstärke/(Volumen*Verlustrate)*(1-EXP(-Verlustrate*B630)),"")</f>
        <v/>
      </c>
      <c r="D630">
        <f>IF(B630&gt;Utenti!$B$25, Quellstärke/(Volumen*Verlustrate)*(1-EXP(-Verlustrate*Utenti!$B$25))  * EXP(-Verlustrate*(B630-Utenti!$B$25)), "")</f>
        <v>4.2595986576472828E-11</v>
      </c>
      <c r="E630">
        <f t="shared" si="94"/>
        <v>4.2595986576472828E-11</v>
      </c>
      <c r="F630">
        <f t="shared" si="96"/>
        <v>853.85298843952626</v>
      </c>
      <c r="G630">
        <f t="shared" si="97"/>
        <v>1707.7059768790525</v>
      </c>
      <c r="H630">
        <f t="shared" si="98"/>
        <v>5123.1179306371623</v>
      </c>
      <c r="I630">
        <f t="shared" si="92"/>
        <v>579</v>
      </c>
      <c r="J630">
        <f>IF(B629&lt;Utenti!$B$25, C630+C$32/(INTERZONALFLOW)*(1-EXP(-INTERZONALFLOW/NFVOL*B630)),D630)</f>
        <v>4.2595986576472828E-11</v>
      </c>
      <c r="K630">
        <f t="shared" si="99"/>
        <v>1044.1758100562554</v>
      </c>
      <c r="L630">
        <f t="shared" si="100"/>
        <v>2088.3516201125108</v>
      </c>
      <c r="M630">
        <f t="shared" si="101"/>
        <v>6265.0548603375382</v>
      </c>
      <c r="N630">
        <f t="shared" si="93"/>
        <v>579</v>
      </c>
    </row>
    <row r="631" spans="2:14" x14ac:dyDescent="0.2">
      <c r="B631">
        <f t="shared" si="95"/>
        <v>580</v>
      </c>
      <c r="C631" t="str">
        <f>IF(B630&lt;Utenti!$B$25, Quellstärke/(Volumen*Verlustrate)*(1-EXP(-Verlustrate*B631)),"")</f>
        <v/>
      </c>
      <c r="D631">
        <f>IF(B631&gt;Utenti!$B$25, Quellstärke/(Volumen*Verlustrate)*(1-EXP(-Verlustrate*Utenti!$B$25))  * EXP(-Verlustrate*(B631-Utenti!$B$25)), "")</f>
        <v>4.0095247336784207E-11</v>
      </c>
      <c r="E631">
        <f t="shared" si="94"/>
        <v>4.0095247336784207E-11</v>
      </c>
      <c r="F631">
        <f t="shared" si="96"/>
        <v>853.8529884395266</v>
      </c>
      <c r="G631">
        <f t="shared" si="97"/>
        <v>1707.7059768790532</v>
      </c>
      <c r="H631">
        <f t="shared" si="98"/>
        <v>5123.1179306371641</v>
      </c>
      <c r="I631">
        <f t="shared" si="92"/>
        <v>580</v>
      </c>
      <c r="J631">
        <f>IF(B630&lt;Utenti!$B$25, C631+C$32/(INTERZONALFLOW)*(1-EXP(-INTERZONALFLOW/NFVOL*B631)),D631)</f>
        <v>4.0095247336784207E-11</v>
      </c>
      <c r="K631">
        <f t="shared" si="99"/>
        <v>1044.1758100562556</v>
      </c>
      <c r="L631">
        <f t="shared" si="100"/>
        <v>2088.3516201125112</v>
      </c>
      <c r="M631">
        <f t="shared" si="101"/>
        <v>6265.05486033754</v>
      </c>
      <c r="N631">
        <f t="shared" si="93"/>
        <v>580</v>
      </c>
    </row>
    <row r="632" spans="2:14" x14ac:dyDescent="0.2">
      <c r="B632">
        <f t="shared" si="95"/>
        <v>581</v>
      </c>
      <c r="C632" t="str">
        <f>IF(B631&lt;Utenti!$B$25, Quellstärke/(Volumen*Verlustrate)*(1-EXP(-Verlustrate*B632)),"")</f>
        <v/>
      </c>
      <c r="D632">
        <f>IF(B632&gt;Utenti!$B$25, Quellstärke/(Volumen*Verlustrate)*(1-EXP(-Verlustrate*Utenti!$B$25))  * EXP(-Verlustrate*(B632-Utenti!$B$25)), "")</f>
        <v>3.7741322321803946E-11</v>
      </c>
      <c r="E632">
        <f t="shared" si="94"/>
        <v>3.7741322321803946E-11</v>
      </c>
      <c r="F632">
        <f t="shared" si="96"/>
        <v>853.85298843952683</v>
      </c>
      <c r="G632">
        <f t="shared" si="97"/>
        <v>1707.7059768790537</v>
      </c>
      <c r="H632">
        <f t="shared" si="98"/>
        <v>5123.117930637166</v>
      </c>
      <c r="I632">
        <f t="shared" ref="I632:I695" si="102">B632</f>
        <v>581</v>
      </c>
      <c r="J632">
        <f>IF(B631&lt;Utenti!$B$25, C632+C$32/(INTERZONALFLOW)*(1-EXP(-INTERZONALFLOW/NFVOL*B632)),D632)</f>
        <v>3.7741322321803946E-11</v>
      </c>
      <c r="K632">
        <f t="shared" si="99"/>
        <v>1044.1758100562558</v>
      </c>
      <c r="L632">
        <f t="shared" si="100"/>
        <v>2088.3516201125117</v>
      </c>
      <c r="M632">
        <f t="shared" si="101"/>
        <v>6265.0548603375419</v>
      </c>
      <c r="N632">
        <f t="shared" si="93"/>
        <v>581</v>
      </c>
    </row>
    <row r="633" spans="2:14" x14ac:dyDescent="0.2">
      <c r="B633">
        <f t="shared" si="95"/>
        <v>582</v>
      </c>
      <c r="C633" t="str">
        <f>IF(B632&lt;Utenti!$B$25, Quellstärke/(Volumen*Verlustrate)*(1-EXP(-Verlustrate*B633)),"")</f>
        <v/>
      </c>
      <c r="D633">
        <f>IF(B633&gt;Utenti!$B$25, Quellstärke/(Volumen*Verlustrate)*(1-EXP(-Verlustrate*Utenti!$B$25))  * EXP(-Verlustrate*(B633-Utenti!$B$25)), "")</f>
        <v>3.5525592313568706E-11</v>
      </c>
      <c r="E633">
        <f t="shared" si="94"/>
        <v>3.5525592313568706E-11</v>
      </c>
      <c r="F633">
        <f t="shared" si="96"/>
        <v>853.85298843952705</v>
      </c>
      <c r="G633">
        <f t="shared" si="97"/>
        <v>1707.7059768790541</v>
      </c>
      <c r="H633">
        <f t="shared" si="98"/>
        <v>5123.1179306371678</v>
      </c>
      <c r="I633">
        <f t="shared" si="102"/>
        <v>582</v>
      </c>
      <c r="J633">
        <f>IF(B632&lt;Utenti!$B$25, C633+C$32/(INTERZONALFLOW)*(1-EXP(-INTERZONALFLOW/NFVOL*B633)),D633)</f>
        <v>3.5525592313568706E-11</v>
      </c>
      <c r="K633">
        <f t="shared" si="99"/>
        <v>1044.1758100562561</v>
      </c>
      <c r="L633">
        <f t="shared" si="100"/>
        <v>2088.3516201125121</v>
      </c>
      <c r="M633">
        <f t="shared" si="101"/>
        <v>6265.0548603375437</v>
      </c>
      <c r="N633">
        <f t="shared" si="93"/>
        <v>582</v>
      </c>
    </row>
    <row r="634" spans="2:14" x14ac:dyDescent="0.2">
      <c r="B634">
        <f t="shared" si="95"/>
        <v>583</v>
      </c>
      <c r="C634" t="str">
        <f>IF(B633&lt;Utenti!$B$25, Quellstärke/(Volumen*Verlustrate)*(1-EXP(-Verlustrate*B634)),"")</f>
        <v/>
      </c>
      <c r="D634">
        <f>IF(B634&gt;Utenti!$B$25, Quellstärke/(Volumen*Verlustrate)*(1-EXP(-Verlustrate*Utenti!$B$25))  * EXP(-Verlustrate*(B634-Utenti!$B$25)), "")</f>
        <v>3.3439944114008135E-11</v>
      </c>
      <c r="E634">
        <f t="shared" si="94"/>
        <v>3.3439944114008135E-11</v>
      </c>
      <c r="F634">
        <f t="shared" si="96"/>
        <v>853.85298843952728</v>
      </c>
      <c r="G634">
        <f t="shared" si="97"/>
        <v>1707.7059768790546</v>
      </c>
      <c r="H634">
        <f t="shared" si="98"/>
        <v>5123.1179306371696</v>
      </c>
      <c r="I634">
        <f t="shared" si="102"/>
        <v>583</v>
      </c>
      <c r="J634">
        <f>IF(B633&lt;Utenti!$B$25, C634+C$32/(INTERZONALFLOW)*(1-EXP(-INTERZONALFLOW/NFVOL*B634)),D634)</f>
        <v>3.3439944114008135E-11</v>
      </c>
      <c r="K634">
        <f t="shared" si="99"/>
        <v>1044.1758100562563</v>
      </c>
      <c r="L634">
        <f t="shared" si="100"/>
        <v>2088.3516201125126</v>
      </c>
      <c r="M634">
        <f t="shared" si="101"/>
        <v>6265.0548603375455</v>
      </c>
      <c r="N634">
        <f t="shared" ref="N634:N697" si="103">B634</f>
        <v>583</v>
      </c>
    </row>
    <row r="635" spans="2:14" x14ac:dyDescent="0.2">
      <c r="B635">
        <f t="shared" si="95"/>
        <v>584</v>
      </c>
      <c r="C635" t="str">
        <f>IF(B634&lt;Utenti!$B$25, Quellstärke/(Volumen*Verlustrate)*(1-EXP(-Verlustrate*B635)),"")</f>
        <v/>
      </c>
      <c r="D635">
        <f>IF(B635&gt;Utenti!$B$25, Quellstärke/(Volumen*Verlustrate)*(1-EXP(-Verlustrate*Utenti!$B$25))  * EXP(-Verlustrate*(B635-Utenti!$B$25)), "")</f>
        <v>3.1476740837362162E-11</v>
      </c>
      <c r="E635">
        <f t="shared" si="94"/>
        <v>3.1476740837362162E-11</v>
      </c>
      <c r="F635">
        <f t="shared" si="96"/>
        <v>853.85298843952751</v>
      </c>
      <c r="G635">
        <f t="shared" si="97"/>
        <v>1707.705976879055</v>
      </c>
      <c r="H635">
        <f t="shared" si="98"/>
        <v>5123.1179306371714</v>
      </c>
      <c r="I635">
        <f t="shared" si="102"/>
        <v>584</v>
      </c>
      <c r="J635">
        <f>IF(B634&lt;Utenti!$B$25, C635+C$32/(INTERZONALFLOW)*(1-EXP(-INTERZONALFLOW/NFVOL*B635)),D635)</f>
        <v>3.1476740837362162E-11</v>
      </c>
      <c r="K635">
        <f t="shared" si="99"/>
        <v>1044.1758100562565</v>
      </c>
      <c r="L635">
        <f t="shared" si="100"/>
        <v>2088.351620112513</v>
      </c>
      <c r="M635">
        <f t="shared" si="101"/>
        <v>6265.0548603375473</v>
      </c>
      <c r="N635">
        <f t="shared" si="103"/>
        <v>584</v>
      </c>
    </row>
    <row r="636" spans="2:14" x14ac:dyDescent="0.2">
      <c r="B636">
        <f t="shared" si="95"/>
        <v>585</v>
      </c>
      <c r="C636" t="str">
        <f>IF(B635&lt;Utenti!$B$25, Quellstärke/(Volumen*Verlustrate)*(1-EXP(-Verlustrate*B636)),"")</f>
        <v/>
      </c>
      <c r="D636">
        <f>IF(B636&gt;Utenti!$B$25, Quellstärke/(Volumen*Verlustrate)*(1-EXP(-Verlustrate*Utenti!$B$25))  * EXP(-Verlustrate*(B636-Utenti!$B$25)), "")</f>
        <v>2.9628793946680733E-11</v>
      </c>
      <c r="E636">
        <f t="shared" si="94"/>
        <v>2.9628793946680733E-11</v>
      </c>
      <c r="F636">
        <f t="shared" si="96"/>
        <v>853.85298843952773</v>
      </c>
      <c r="G636">
        <f t="shared" si="97"/>
        <v>1707.7059768790555</v>
      </c>
      <c r="H636">
        <f t="shared" si="98"/>
        <v>5123.1179306371723</v>
      </c>
      <c r="I636">
        <f t="shared" si="102"/>
        <v>585</v>
      </c>
      <c r="J636">
        <f>IF(B635&lt;Utenti!$B$25, C636+C$32/(INTERZONALFLOW)*(1-EXP(-INTERZONALFLOW/NFVOL*B636)),D636)</f>
        <v>2.9628793946680733E-11</v>
      </c>
      <c r="K636">
        <f t="shared" si="99"/>
        <v>1044.1758100562568</v>
      </c>
      <c r="L636">
        <f t="shared" si="100"/>
        <v>2088.3516201125135</v>
      </c>
      <c r="M636">
        <f t="shared" si="101"/>
        <v>6265.0548603375482</v>
      </c>
      <c r="N636">
        <f t="shared" si="103"/>
        <v>585</v>
      </c>
    </row>
    <row r="637" spans="2:14" x14ac:dyDescent="0.2">
      <c r="B637">
        <f t="shared" si="95"/>
        <v>586</v>
      </c>
      <c r="C637" t="str">
        <f>IF(B636&lt;Utenti!$B$25, Quellstärke/(Volumen*Verlustrate)*(1-EXP(-Verlustrate*B637)),"")</f>
        <v/>
      </c>
      <c r="D637">
        <f>IF(B637&gt;Utenti!$B$25, Quellstärke/(Volumen*Verlustrate)*(1-EXP(-Verlustrate*Utenti!$B$25))  * EXP(-Verlustrate*(B637-Utenti!$B$25)), "")</f>
        <v>2.7889336932013491E-11</v>
      </c>
      <c r="E637">
        <f t="shared" si="94"/>
        <v>2.7889336932013491E-11</v>
      </c>
      <c r="F637">
        <f t="shared" si="96"/>
        <v>853.85298843952796</v>
      </c>
      <c r="G637">
        <f t="shared" si="97"/>
        <v>1707.7059768790559</v>
      </c>
      <c r="H637">
        <f t="shared" si="98"/>
        <v>5123.1179306371732</v>
      </c>
      <c r="I637">
        <f t="shared" si="102"/>
        <v>586</v>
      </c>
      <c r="J637">
        <f>IF(B636&lt;Utenti!$B$25, C637+C$32/(INTERZONALFLOW)*(1-EXP(-INTERZONALFLOW/NFVOL*B637)),D637)</f>
        <v>2.7889336932013491E-11</v>
      </c>
      <c r="K637">
        <f t="shared" si="99"/>
        <v>1044.175810056257</v>
      </c>
      <c r="L637">
        <f t="shared" si="100"/>
        <v>2088.351620112514</v>
      </c>
      <c r="M637">
        <f t="shared" si="101"/>
        <v>6265.0548603375491</v>
      </c>
      <c r="N637">
        <f t="shared" si="103"/>
        <v>586</v>
      </c>
    </row>
    <row r="638" spans="2:14" x14ac:dyDescent="0.2">
      <c r="B638">
        <f t="shared" si="95"/>
        <v>587</v>
      </c>
      <c r="C638" t="str">
        <f>IF(B637&lt;Utenti!$B$25, Quellstärke/(Volumen*Verlustrate)*(1-EXP(-Verlustrate*B638)),"")</f>
        <v/>
      </c>
      <c r="D638">
        <f>IF(B638&gt;Utenti!$B$25, Quellstärke/(Volumen*Verlustrate)*(1-EXP(-Verlustrate*Utenti!$B$25))  * EXP(-Verlustrate*(B638-Utenti!$B$25)), "")</f>
        <v>2.6252000533909986E-11</v>
      </c>
      <c r="E638">
        <f t="shared" si="94"/>
        <v>2.6252000533909986E-11</v>
      </c>
      <c r="F638">
        <f t="shared" si="96"/>
        <v>853.85298843952819</v>
      </c>
      <c r="G638">
        <f t="shared" si="97"/>
        <v>1707.7059768790564</v>
      </c>
      <c r="H638">
        <f t="shared" si="98"/>
        <v>5123.1179306371741</v>
      </c>
      <c r="I638">
        <f t="shared" si="102"/>
        <v>587</v>
      </c>
      <c r="J638">
        <f>IF(B637&lt;Utenti!$B$25, C638+C$32/(INTERZONALFLOW)*(1-EXP(-INTERZONALFLOW/NFVOL*B638)),D638)</f>
        <v>2.6252000533909986E-11</v>
      </c>
      <c r="K638">
        <f t="shared" si="99"/>
        <v>1044.1758100562572</v>
      </c>
      <c r="L638">
        <f t="shared" si="100"/>
        <v>2088.3516201125144</v>
      </c>
      <c r="M638">
        <f t="shared" si="101"/>
        <v>6265.0548603375501</v>
      </c>
      <c r="N638">
        <f t="shared" si="103"/>
        <v>587</v>
      </c>
    </row>
    <row r="639" spans="2:14" x14ac:dyDescent="0.2">
      <c r="B639">
        <f t="shared" si="95"/>
        <v>588</v>
      </c>
      <c r="C639" t="str">
        <f>IF(B638&lt;Utenti!$B$25, Quellstärke/(Volumen*Verlustrate)*(1-EXP(-Verlustrate*B639)),"")</f>
        <v/>
      </c>
      <c r="D639">
        <f>IF(B639&gt;Utenti!$B$25, Quellstärke/(Volumen*Verlustrate)*(1-EXP(-Verlustrate*Utenti!$B$25))  * EXP(-Verlustrate*(B639-Utenti!$B$25)), "")</f>
        <v>2.4710789421505815E-11</v>
      </c>
      <c r="E639">
        <f t="shared" si="94"/>
        <v>2.4710789421505815E-11</v>
      </c>
      <c r="F639">
        <f t="shared" si="96"/>
        <v>853.85298843952842</v>
      </c>
      <c r="G639">
        <f t="shared" si="97"/>
        <v>1707.7059768790568</v>
      </c>
      <c r="H639">
        <f t="shared" si="98"/>
        <v>5123.117930637175</v>
      </c>
      <c r="I639">
        <f t="shared" si="102"/>
        <v>588</v>
      </c>
      <c r="J639">
        <f>IF(B638&lt;Utenti!$B$25, C639+C$32/(INTERZONALFLOW)*(1-EXP(-INTERZONALFLOW/NFVOL*B639)),D639)</f>
        <v>2.4710789421505815E-11</v>
      </c>
      <c r="K639">
        <f t="shared" si="99"/>
        <v>1044.1758100562574</v>
      </c>
      <c r="L639">
        <f t="shared" si="100"/>
        <v>2088.3516201125149</v>
      </c>
      <c r="M639">
        <f t="shared" si="101"/>
        <v>6265.054860337551</v>
      </c>
      <c r="N639">
        <f t="shared" si="103"/>
        <v>588</v>
      </c>
    </row>
    <row r="640" spans="2:14" x14ac:dyDescent="0.2">
      <c r="B640">
        <f t="shared" si="95"/>
        <v>589</v>
      </c>
      <c r="C640" t="str">
        <f>IF(B639&lt;Utenti!$B$25, Quellstärke/(Volumen*Verlustrate)*(1-EXP(-Verlustrate*B640)),"")</f>
        <v/>
      </c>
      <c r="D640">
        <f>IF(B640&gt;Utenti!$B$25, Quellstärke/(Volumen*Verlustrate)*(1-EXP(-Verlustrate*Utenti!$B$25))  * EXP(-Verlustrate*(B640-Utenti!$B$25)), "")</f>
        <v>2.3260060239799829E-11</v>
      </c>
      <c r="E640">
        <f t="shared" si="94"/>
        <v>2.3260060239799829E-11</v>
      </c>
      <c r="F640">
        <f t="shared" si="96"/>
        <v>853.85298843952864</v>
      </c>
      <c r="G640">
        <f t="shared" si="97"/>
        <v>1707.7059768790573</v>
      </c>
      <c r="H640">
        <f t="shared" si="98"/>
        <v>5123.117930637176</v>
      </c>
      <c r="I640">
        <f t="shared" si="102"/>
        <v>589</v>
      </c>
      <c r="J640">
        <f>IF(B639&lt;Utenti!$B$25, C640+C$32/(INTERZONALFLOW)*(1-EXP(-INTERZONALFLOW/NFVOL*B640)),D640)</f>
        <v>2.3260060239799829E-11</v>
      </c>
      <c r="K640">
        <f t="shared" si="99"/>
        <v>1044.1758100562577</v>
      </c>
      <c r="L640">
        <f t="shared" si="100"/>
        <v>2088.3516201125153</v>
      </c>
      <c r="M640">
        <f t="shared" si="101"/>
        <v>6265.0548603375519</v>
      </c>
      <c r="N640">
        <f t="shared" si="103"/>
        <v>589</v>
      </c>
    </row>
    <row r="641" spans="2:14" x14ac:dyDescent="0.2">
      <c r="B641">
        <f t="shared" si="95"/>
        <v>590</v>
      </c>
      <c r="C641" t="str">
        <f>IF(B640&lt;Utenti!$B$25, Quellstärke/(Volumen*Verlustrate)*(1-EXP(-Verlustrate*B641)),"")</f>
        <v/>
      </c>
      <c r="D641">
        <f>IF(B641&gt;Utenti!$B$25, Quellstärke/(Volumen*Verlustrate)*(1-EXP(-Verlustrate*Utenti!$B$25))  * EXP(-Verlustrate*(B641-Utenti!$B$25)), "")</f>
        <v>2.1894500945739099E-11</v>
      </c>
      <c r="E641">
        <f t="shared" si="94"/>
        <v>2.1894500945739099E-11</v>
      </c>
      <c r="F641">
        <f t="shared" si="96"/>
        <v>853.85298843952876</v>
      </c>
      <c r="G641">
        <f t="shared" si="97"/>
        <v>1707.7059768790575</v>
      </c>
      <c r="H641">
        <f t="shared" si="98"/>
        <v>5123.1179306371769</v>
      </c>
      <c r="I641">
        <f t="shared" si="102"/>
        <v>590</v>
      </c>
      <c r="J641">
        <f>IF(B640&lt;Utenti!$B$25, C641+C$32/(INTERZONALFLOW)*(1-EXP(-INTERZONALFLOW/NFVOL*B641)),D641)</f>
        <v>2.1894500945739099E-11</v>
      </c>
      <c r="K641">
        <f t="shared" si="99"/>
        <v>1044.1758100562579</v>
      </c>
      <c r="L641">
        <f t="shared" si="100"/>
        <v>2088.3516201125158</v>
      </c>
      <c r="M641">
        <f t="shared" si="101"/>
        <v>6265.0548603375528</v>
      </c>
      <c r="N641">
        <f t="shared" si="103"/>
        <v>590</v>
      </c>
    </row>
    <row r="642" spans="2:14" x14ac:dyDescent="0.2">
      <c r="B642">
        <f t="shared" si="95"/>
        <v>591</v>
      </c>
      <c r="C642" t="str">
        <f>IF(B641&lt;Utenti!$B$25, Quellstärke/(Volumen*Verlustrate)*(1-EXP(-Verlustrate*B642)),"")</f>
        <v/>
      </c>
      <c r="D642">
        <f>IF(B642&gt;Utenti!$B$25, Quellstärke/(Volumen*Verlustrate)*(1-EXP(-Verlustrate*Utenti!$B$25))  * EXP(-Verlustrate*(B642-Utenti!$B$25)), "")</f>
        <v>2.0609111357447297E-11</v>
      </c>
      <c r="E642">
        <f t="shared" si="94"/>
        <v>2.0609111357447297E-11</v>
      </c>
      <c r="F642">
        <f t="shared" si="96"/>
        <v>853.85298843952887</v>
      </c>
      <c r="G642">
        <f t="shared" si="97"/>
        <v>1707.7059768790577</v>
      </c>
      <c r="H642">
        <f t="shared" si="98"/>
        <v>5123.1179306371778</v>
      </c>
      <c r="I642">
        <f t="shared" si="102"/>
        <v>591</v>
      </c>
      <c r="J642">
        <f>IF(B641&lt;Utenti!$B$25, C642+C$32/(INTERZONALFLOW)*(1-EXP(-INTERZONALFLOW/NFVOL*B642)),D642)</f>
        <v>2.0609111357447297E-11</v>
      </c>
      <c r="K642">
        <f t="shared" si="99"/>
        <v>1044.1758100562581</v>
      </c>
      <c r="L642">
        <f t="shared" si="100"/>
        <v>2088.3516201125162</v>
      </c>
      <c r="M642">
        <f t="shared" si="101"/>
        <v>6265.0548603375537</v>
      </c>
      <c r="N642">
        <f t="shared" si="103"/>
        <v>591</v>
      </c>
    </row>
    <row r="643" spans="2:14" x14ac:dyDescent="0.2">
      <c r="B643">
        <f t="shared" si="95"/>
        <v>592</v>
      </c>
      <c r="C643" t="str">
        <f>IF(B642&lt;Utenti!$B$25, Quellstärke/(Volumen*Verlustrate)*(1-EXP(-Verlustrate*B643)),"")</f>
        <v/>
      </c>
      <c r="D643">
        <f>IF(B643&gt;Utenti!$B$25, Quellstärke/(Volumen*Verlustrate)*(1-EXP(-Verlustrate*Utenti!$B$25))  * EXP(-Verlustrate*(B643-Utenti!$B$25)), "")</f>
        <v>1.9399184845376628E-11</v>
      </c>
      <c r="E643">
        <f t="shared" si="94"/>
        <v>1.9399184845376628E-11</v>
      </c>
      <c r="F643">
        <f t="shared" si="96"/>
        <v>853.85298843952899</v>
      </c>
      <c r="G643">
        <f t="shared" si="97"/>
        <v>1707.705976879058</v>
      </c>
      <c r="H643">
        <f t="shared" si="98"/>
        <v>5123.1179306371787</v>
      </c>
      <c r="I643">
        <f t="shared" si="102"/>
        <v>592</v>
      </c>
      <c r="J643">
        <f>IF(B642&lt;Utenti!$B$25, C643+C$32/(INTERZONALFLOW)*(1-EXP(-INTERZONALFLOW/NFVOL*B643)),D643)</f>
        <v>1.9399184845376628E-11</v>
      </c>
      <c r="K643">
        <f t="shared" si="99"/>
        <v>1044.1758100562583</v>
      </c>
      <c r="L643">
        <f t="shared" si="100"/>
        <v>2088.3516201125167</v>
      </c>
      <c r="M643">
        <f t="shared" si="101"/>
        <v>6265.0548603375546</v>
      </c>
      <c r="N643">
        <f t="shared" si="103"/>
        <v>592</v>
      </c>
    </row>
    <row r="644" spans="2:14" x14ac:dyDescent="0.2">
      <c r="B644">
        <f t="shared" si="95"/>
        <v>593</v>
      </c>
      <c r="C644" t="str">
        <f>IF(B643&lt;Utenti!$B$25, Quellstärke/(Volumen*Verlustrate)*(1-EXP(-Verlustrate*B644)),"")</f>
        <v/>
      </c>
      <c r="D644">
        <f>IF(B644&gt;Utenti!$B$25, Quellstärke/(Volumen*Verlustrate)*(1-EXP(-Verlustrate*Utenti!$B$25))  * EXP(-Verlustrate*(B644-Utenti!$B$25)), "")</f>
        <v>1.8260291098339878E-11</v>
      </c>
      <c r="E644">
        <f t="shared" si="94"/>
        <v>1.8260291098339878E-11</v>
      </c>
      <c r="F644">
        <f t="shared" si="96"/>
        <v>853.8529884395291</v>
      </c>
      <c r="G644">
        <f t="shared" si="97"/>
        <v>1707.7059768790582</v>
      </c>
      <c r="H644">
        <f t="shared" si="98"/>
        <v>5123.1179306371796</v>
      </c>
      <c r="I644">
        <f t="shared" si="102"/>
        <v>593</v>
      </c>
      <c r="J644">
        <f>IF(B643&lt;Utenti!$B$25, C644+C$32/(INTERZONALFLOW)*(1-EXP(-INTERZONALFLOW/NFVOL*B644)),D644)</f>
        <v>1.8260291098339878E-11</v>
      </c>
      <c r="K644">
        <f t="shared" si="99"/>
        <v>1044.1758100562586</v>
      </c>
      <c r="L644">
        <f t="shared" si="100"/>
        <v>2088.3516201125171</v>
      </c>
      <c r="M644">
        <f t="shared" si="101"/>
        <v>6265.0548603375555</v>
      </c>
      <c r="N644">
        <f t="shared" si="103"/>
        <v>593</v>
      </c>
    </row>
    <row r="645" spans="2:14" x14ac:dyDescent="0.2">
      <c r="B645">
        <f t="shared" si="95"/>
        <v>594</v>
      </c>
      <c r="C645" t="str">
        <f>IF(B644&lt;Utenti!$B$25, Quellstärke/(Volumen*Verlustrate)*(1-EXP(-Verlustrate*B645)),"")</f>
        <v/>
      </c>
      <c r="D645">
        <f>IF(B645&gt;Utenti!$B$25, Quellstärke/(Volumen*Verlustrate)*(1-EXP(-Verlustrate*Utenti!$B$25))  * EXP(-Verlustrate*(B645-Utenti!$B$25)), "")</f>
        <v>1.7188259901321371E-11</v>
      </c>
      <c r="E645">
        <f t="shared" si="94"/>
        <v>1.7188259901321371E-11</v>
      </c>
      <c r="F645">
        <f t="shared" si="96"/>
        <v>853.85298843952921</v>
      </c>
      <c r="G645">
        <f t="shared" si="97"/>
        <v>1707.7059768790584</v>
      </c>
      <c r="H645">
        <f t="shared" si="98"/>
        <v>5123.1179306371805</v>
      </c>
      <c r="I645">
        <f t="shared" si="102"/>
        <v>594</v>
      </c>
      <c r="J645">
        <f>IF(B644&lt;Utenti!$B$25, C645+C$32/(INTERZONALFLOW)*(1-EXP(-INTERZONALFLOW/NFVOL*B645)),D645)</f>
        <v>1.7188259901321371E-11</v>
      </c>
      <c r="K645">
        <f t="shared" si="99"/>
        <v>1044.1758100562588</v>
      </c>
      <c r="L645">
        <f t="shared" si="100"/>
        <v>2088.3516201125176</v>
      </c>
      <c r="M645">
        <f t="shared" si="101"/>
        <v>6265.0548603375564</v>
      </c>
      <c r="N645">
        <f t="shared" si="103"/>
        <v>594</v>
      </c>
    </row>
    <row r="646" spans="2:14" x14ac:dyDescent="0.2">
      <c r="B646">
        <f t="shared" si="95"/>
        <v>595</v>
      </c>
      <c r="C646" t="str">
        <f>IF(B645&lt;Utenti!$B$25, Quellstärke/(Volumen*Verlustrate)*(1-EXP(-Verlustrate*B646)),"")</f>
        <v/>
      </c>
      <c r="D646">
        <f>IF(B646&gt;Utenti!$B$25, Quellstärke/(Volumen*Verlustrate)*(1-EXP(-Verlustrate*Utenti!$B$25))  * EXP(-Verlustrate*(B646-Utenti!$B$25)), "")</f>
        <v>1.6179165865665393E-11</v>
      </c>
      <c r="E646">
        <f t="shared" ref="E646:E709" si="104">IF(ISNUMBER(C646),C646)+IF((ISNUMBER(D646)),D646)</f>
        <v>1.6179165865665393E-11</v>
      </c>
      <c r="F646">
        <f t="shared" si="96"/>
        <v>853.85298843952933</v>
      </c>
      <c r="G646">
        <f t="shared" si="97"/>
        <v>1707.7059768790587</v>
      </c>
      <c r="H646">
        <f t="shared" si="98"/>
        <v>5123.1179306371814</v>
      </c>
      <c r="I646">
        <f t="shared" si="102"/>
        <v>595</v>
      </c>
      <c r="J646">
        <f>IF(B645&lt;Utenti!$B$25, C646+C$32/(INTERZONALFLOW)*(1-EXP(-INTERZONALFLOW/NFVOL*B646)),D646)</f>
        <v>1.6179165865665393E-11</v>
      </c>
      <c r="K646">
        <f t="shared" si="99"/>
        <v>1044.175810056259</v>
      </c>
      <c r="L646">
        <f t="shared" si="100"/>
        <v>2088.351620112518</v>
      </c>
      <c r="M646">
        <f t="shared" si="101"/>
        <v>6265.0548603375573</v>
      </c>
      <c r="N646">
        <f t="shared" si="103"/>
        <v>595</v>
      </c>
    </row>
    <row r="647" spans="2:14" x14ac:dyDescent="0.2">
      <c r="B647">
        <f t="shared" si="95"/>
        <v>596</v>
      </c>
      <c r="C647" t="str">
        <f>IF(B646&lt;Utenti!$B$25, Quellstärke/(Volumen*Verlustrate)*(1-EXP(-Verlustrate*B647)),"")</f>
        <v/>
      </c>
      <c r="D647">
        <f>IF(B647&gt;Utenti!$B$25, Quellstärke/(Volumen*Verlustrate)*(1-EXP(-Verlustrate*Utenti!$B$25))  * EXP(-Verlustrate*(B647-Utenti!$B$25)), "")</f>
        <v>1.5229314055728631E-11</v>
      </c>
      <c r="E647">
        <f t="shared" si="104"/>
        <v>1.5229314055728631E-11</v>
      </c>
      <c r="F647">
        <f t="shared" si="96"/>
        <v>853.85298843952944</v>
      </c>
      <c r="G647">
        <f t="shared" si="97"/>
        <v>1707.7059768790589</v>
      </c>
      <c r="H647">
        <f t="shared" si="98"/>
        <v>5123.1179306371823</v>
      </c>
      <c r="I647">
        <f t="shared" si="102"/>
        <v>596</v>
      </c>
      <c r="J647">
        <f>IF(B646&lt;Utenti!$B$25, C647+C$32/(INTERZONALFLOW)*(1-EXP(-INTERZONALFLOW/NFVOL*B647)),D647)</f>
        <v>1.5229314055728631E-11</v>
      </c>
      <c r="K647">
        <f t="shared" si="99"/>
        <v>1044.1758100562593</v>
      </c>
      <c r="L647">
        <f t="shared" si="100"/>
        <v>2088.3516201125185</v>
      </c>
      <c r="M647">
        <f t="shared" si="101"/>
        <v>6265.0548603375582</v>
      </c>
      <c r="N647">
        <f t="shared" si="103"/>
        <v>596</v>
      </c>
    </row>
    <row r="648" spans="2:14" x14ac:dyDescent="0.2">
      <c r="B648">
        <f t="shared" si="95"/>
        <v>597</v>
      </c>
      <c r="C648" t="str">
        <f>IF(B647&lt;Utenti!$B$25, Quellstärke/(Volumen*Verlustrate)*(1-EXP(-Verlustrate*B648)),"")</f>
        <v/>
      </c>
      <c r="D648">
        <f>IF(B648&gt;Utenti!$B$25, Quellstärke/(Volumen*Verlustrate)*(1-EXP(-Verlustrate*Utenti!$B$25))  * EXP(-Verlustrate*(B648-Utenti!$B$25)), "")</f>
        <v>1.4335226459369557E-11</v>
      </c>
      <c r="E648">
        <f t="shared" si="104"/>
        <v>1.4335226459369557E-11</v>
      </c>
      <c r="F648">
        <f t="shared" si="96"/>
        <v>853.85298843952955</v>
      </c>
      <c r="G648">
        <f t="shared" si="97"/>
        <v>1707.7059768790591</v>
      </c>
      <c r="H648">
        <f t="shared" si="98"/>
        <v>5123.1179306371832</v>
      </c>
      <c r="I648">
        <f t="shared" si="102"/>
        <v>597</v>
      </c>
      <c r="J648">
        <f>IF(B647&lt;Utenti!$B$25, C648+C$32/(INTERZONALFLOW)*(1-EXP(-INTERZONALFLOW/NFVOL*B648)),D648)</f>
        <v>1.4335226459369557E-11</v>
      </c>
      <c r="K648">
        <f t="shared" si="99"/>
        <v>1044.1758100562593</v>
      </c>
      <c r="L648">
        <f t="shared" si="100"/>
        <v>2088.3516201125185</v>
      </c>
      <c r="M648">
        <f t="shared" si="101"/>
        <v>6265.0548603375591</v>
      </c>
      <c r="N648">
        <f t="shared" si="103"/>
        <v>597</v>
      </c>
    </row>
    <row r="649" spans="2:14" x14ac:dyDescent="0.2">
      <c r="B649">
        <f t="shared" si="95"/>
        <v>598</v>
      </c>
      <c r="C649" t="str">
        <f>IF(B648&lt;Utenti!$B$25, Quellstärke/(Volumen*Verlustrate)*(1-EXP(-Verlustrate*B649)),"")</f>
        <v/>
      </c>
      <c r="D649">
        <f>IF(B649&gt;Utenti!$B$25, Quellstärke/(Volumen*Verlustrate)*(1-EXP(-Verlustrate*Utenti!$B$25))  * EXP(-Verlustrate*(B649-Utenti!$B$25)), "")</f>
        <v>1.3493629252731114E-11</v>
      </c>
      <c r="E649">
        <f t="shared" si="104"/>
        <v>1.3493629252731114E-11</v>
      </c>
      <c r="F649">
        <f t="shared" si="96"/>
        <v>853.85298843952967</v>
      </c>
      <c r="G649">
        <f t="shared" si="97"/>
        <v>1707.7059768790593</v>
      </c>
      <c r="H649">
        <f t="shared" si="98"/>
        <v>5123.1179306371841</v>
      </c>
      <c r="I649">
        <f t="shared" si="102"/>
        <v>598</v>
      </c>
      <c r="J649">
        <f>IF(B648&lt;Utenti!$B$25, C649+C$32/(INTERZONALFLOW)*(1-EXP(-INTERZONALFLOW/NFVOL*B649)),D649)</f>
        <v>1.3493629252731114E-11</v>
      </c>
      <c r="K649">
        <f t="shared" si="99"/>
        <v>1044.1758100562593</v>
      </c>
      <c r="L649">
        <f t="shared" si="100"/>
        <v>2088.3516201125185</v>
      </c>
      <c r="M649">
        <f t="shared" si="101"/>
        <v>6265.0548603375601</v>
      </c>
      <c r="N649">
        <f t="shared" si="103"/>
        <v>598</v>
      </c>
    </row>
    <row r="650" spans="2:14" x14ac:dyDescent="0.2">
      <c r="B650">
        <f t="shared" si="95"/>
        <v>599</v>
      </c>
      <c r="C650" t="str">
        <f>IF(B649&lt;Utenti!$B$25, Quellstärke/(Volumen*Verlustrate)*(1-EXP(-Verlustrate*B650)),"")</f>
        <v/>
      </c>
      <c r="D650">
        <f>IF(B650&gt;Utenti!$B$25, Quellstärke/(Volumen*Verlustrate)*(1-EXP(-Verlustrate*Utenti!$B$25))  * EXP(-Verlustrate*(B650-Utenti!$B$25)), "")</f>
        <v>1.2701440812687878E-11</v>
      </c>
      <c r="E650">
        <f t="shared" si="104"/>
        <v>1.2701440812687878E-11</v>
      </c>
      <c r="F650">
        <f t="shared" si="96"/>
        <v>853.85298843952978</v>
      </c>
      <c r="G650">
        <f t="shared" si="97"/>
        <v>1707.7059768790596</v>
      </c>
      <c r="H650">
        <f t="shared" si="98"/>
        <v>5123.1179306371851</v>
      </c>
      <c r="I650">
        <f t="shared" si="102"/>
        <v>599</v>
      </c>
      <c r="J650">
        <f>IF(B649&lt;Utenti!$B$25, C650+C$32/(INTERZONALFLOW)*(1-EXP(-INTERZONALFLOW/NFVOL*B650)),D650)</f>
        <v>1.2701440812687878E-11</v>
      </c>
      <c r="K650">
        <f t="shared" si="99"/>
        <v>1044.1758100562593</v>
      </c>
      <c r="L650">
        <f t="shared" si="100"/>
        <v>2088.3516201125185</v>
      </c>
      <c r="M650">
        <f t="shared" si="101"/>
        <v>6265.054860337561</v>
      </c>
      <c r="N650">
        <f t="shared" si="103"/>
        <v>599</v>
      </c>
    </row>
    <row r="651" spans="2:14" x14ac:dyDescent="0.2">
      <c r="B651">
        <f t="shared" si="95"/>
        <v>600</v>
      </c>
      <c r="C651" t="str">
        <f>IF(B650&lt;Utenti!$B$25, Quellstärke/(Volumen*Verlustrate)*(1-EXP(-Verlustrate*B651)),"")</f>
        <v/>
      </c>
      <c r="D651">
        <f>IF(B651&gt;Utenti!$B$25, Quellstärke/(Volumen*Verlustrate)*(1-EXP(-Verlustrate*Utenti!$B$25))  * EXP(-Verlustrate*(B651-Utenti!$B$25)), "")</f>
        <v>1.195576043306228E-11</v>
      </c>
      <c r="E651">
        <f t="shared" si="104"/>
        <v>1.195576043306228E-11</v>
      </c>
      <c r="F651">
        <f t="shared" si="96"/>
        <v>853.8529884395299</v>
      </c>
      <c r="G651">
        <f t="shared" si="97"/>
        <v>1707.7059768790598</v>
      </c>
      <c r="H651">
        <f t="shared" si="98"/>
        <v>5123.117930637186</v>
      </c>
      <c r="I651">
        <f t="shared" si="102"/>
        <v>600</v>
      </c>
      <c r="J651">
        <f>IF(B650&lt;Utenti!$B$25, C651+C$32/(INTERZONALFLOW)*(1-EXP(-INTERZONALFLOW/NFVOL*B651)),D651)</f>
        <v>1.195576043306228E-11</v>
      </c>
      <c r="K651">
        <f t="shared" si="99"/>
        <v>1044.1758100562593</v>
      </c>
      <c r="L651">
        <f t="shared" si="100"/>
        <v>2088.3516201125185</v>
      </c>
      <c r="M651">
        <f t="shared" si="101"/>
        <v>6265.0548603375619</v>
      </c>
      <c r="N651">
        <f t="shared" si="103"/>
        <v>600</v>
      </c>
    </row>
    <row r="652" spans="2:14" x14ac:dyDescent="0.2">
      <c r="B652">
        <f t="shared" si="95"/>
        <v>601</v>
      </c>
      <c r="C652" t="str">
        <f>IF(B651&lt;Utenti!$B$25, Quellstärke/(Volumen*Verlustrate)*(1-EXP(-Verlustrate*B652)),"")</f>
        <v/>
      </c>
      <c r="D652">
        <f>IF(B652&gt;Utenti!$B$25, Quellstärke/(Volumen*Verlustrate)*(1-EXP(-Verlustrate*Utenti!$B$25))  * EXP(-Verlustrate*(B652-Utenti!$B$25)), "")</f>
        <v>1.1253857703292212E-11</v>
      </c>
      <c r="E652">
        <f t="shared" si="104"/>
        <v>1.1253857703292212E-11</v>
      </c>
      <c r="F652">
        <f t="shared" si="96"/>
        <v>853.85298843953001</v>
      </c>
      <c r="G652">
        <f t="shared" si="97"/>
        <v>1707.70597687906</v>
      </c>
      <c r="H652">
        <f t="shared" si="98"/>
        <v>5123.1179306371869</v>
      </c>
      <c r="I652">
        <f t="shared" si="102"/>
        <v>601</v>
      </c>
      <c r="J652">
        <f>IF(B651&lt;Utenti!$B$25, C652+C$32/(INTERZONALFLOW)*(1-EXP(-INTERZONALFLOW/NFVOL*B652)),D652)</f>
        <v>1.1253857703292212E-11</v>
      </c>
      <c r="K652">
        <f t="shared" si="99"/>
        <v>1044.1758100562593</v>
      </c>
      <c r="L652">
        <f t="shared" si="100"/>
        <v>2088.3516201125185</v>
      </c>
      <c r="M652">
        <f t="shared" si="101"/>
        <v>6265.0548603375628</v>
      </c>
      <c r="N652">
        <f t="shared" si="103"/>
        <v>601</v>
      </c>
    </row>
    <row r="653" spans="2:14" x14ac:dyDescent="0.2">
      <c r="B653">
        <f t="shared" si="95"/>
        <v>602</v>
      </c>
      <c r="C653" t="str">
        <f>IF(B652&lt;Utenti!$B$25, Quellstärke/(Volumen*Verlustrate)*(1-EXP(-Verlustrate*B653)),"")</f>
        <v/>
      </c>
      <c r="D653">
        <f>IF(B653&gt;Utenti!$B$25, Quellstärke/(Volumen*Verlustrate)*(1-EXP(-Verlustrate*Utenti!$B$25))  * EXP(-Verlustrate*(B653-Utenti!$B$25)), "")</f>
        <v>1.0593162510660089E-11</v>
      </c>
      <c r="E653">
        <f t="shared" si="104"/>
        <v>1.0593162510660089E-11</v>
      </c>
      <c r="F653">
        <f t="shared" si="96"/>
        <v>853.85298843953012</v>
      </c>
      <c r="G653">
        <f t="shared" si="97"/>
        <v>1707.7059768790602</v>
      </c>
      <c r="H653">
        <f t="shared" si="98"/>
        <v>5123.1179306371878</v>
      </c>
      <c r="I653">
        <f t="shared" si="102"/>
        <v>602</v>
      </c>
      <c r="J653">
        <f>IF(B652&lt;Utenti!$B$25, C653+C$32/(INTERZONALFLOW)*(1-EXP(-INTERZONALFLOW/NFVOL*B653)),D653)</f>
        <v>1.0593162510660089E-11</v>
      </c>
      <c r="K653">
        <f t="shared" si="99"/>
        <v>1044.1758100562593</v>
      </c>
      <c r="L653">
        <f t="shared" si="100"/>
        <v>2088.3516201125185</v>
      </c>
      <c r="M653">
        <f t="shared" si="101"/>
        <v>6265.0548603375637</v>
      </c>
      <c r="N653">
        <f t="shared" si="103"/>
        <v>602</v>
      </c>
    </row>
    <row r="654" spans="2:14" x14ac:dyDescent="0.2">
      <c r="B654">
        <f t="shared" si="95"/>
        <v>603</v>
      </c>
      <c r="C654" t="str">
        <f>IF(B653&lt;Utenti!$B$25, Quellstärke/(Volumen*Verlustrate)*(1-EXP(-Verlustrate*B654)),"")</f>
        <v/>
      </c>
      <c r="D654">
        <f>IF(B654&gt;Utenti!$B$25, Quellstärke/(Volumen*Verlustrate)*(1-EXP(-Verlustrate*Utenti!$B$25))  * EXP(-Verlustrate*(B654-Utenti!$B$25)), "")</f>
        <v>9.9712556294742966E-12</v>
      </c>
      <c r="E654">
        <f t="shared" si="104"/>
        <v>9.9712556294742966E-12</v>
      </c>
      <c r="F654">
        <f t="shared" si="96"/>
        <v>853.85298843953024</v>
      </c>
      <c r="G654">
        <f t="shared" si="97"/>
        <v>1707.7059768790605</v>
      </c>
      <c r="H654">
        <f t="shared" si="98"/>
        <v>5123.1179306371878</v>
      </c>
      <c r="I654">
        <f t="shared" si="102"/>
        <v>603</v>
      </c>
      <c r="J654">
        <f>IF(B653&lt;Utenti!$B$25, C654+C$32/(INTERZONALFLOW)*(1-EXP(-INTERZONALFLOW/NFVOL*B654)),D654)</f>
        <v>9.9712556294742966E-12</v>
      </c>
      <c r="K654">
        <f t="shared" si="99"/>
        <v>1044.1758100562593</v>
      </c>
      <c r="L654">
        <f t="shared" si="100"/>
        <v>2088.3516201125185</v>
      </c>
      <c r="M654">
        <f t="shared" si="101"/>
        <v>6265.0548603375637</v>
      </c>
      <c r="N654">
        <f t="shared" si="103"/>
        <v>603</v>
      </c>
    </row>
    <row r="655" spans="2:14" x14ac:dyDescent="0.2">
      <c r="B655">
        <f t="shared" si="95"/>
        <v>604</v>
      </c>
      <c r="C655" t="str">
        <f>IF(B654&lt;Utenti!$B$25, Quellstärke/(Volumen*Verlustrate)*(1-EXP(-Verlustrate*B655)),"")</f>
        <v/>
      </c>
      <c r="D655">
        <f>IF(B655&gt;Utenti!$B$25, Quellstärke/(Volumen*Verlustrate)*(1-EXP(-Verlustrate*Utenti!$B$25))  * EXP(-Verlustrate*(B655-Utenti!$B$25)), "")</f>
        <v>9.3858598627433527E-12</v>
      </c>
      <c r="E655">
        <f t="shared" si="104"/>
        <v>9.3858598627433527E-12</v>
      </c>
      <c r="F655">
        <f t="shared" si="96"/>
        <v>853.85298843953035</v>
      </c>
      <c r="G655">
        <f t="shared" si="97"/>
        <v>1707.7059768790607</v>
      </c>
      <c r="H655">
        <f t="shared" si="98"/>
        <v>5123.1179306371878</v>
      </c>
      <c r="I655">
        <f t="shared" si="102"/>
        <v>604</v>
      </c>
      <c r="J655">
        <f>IF(B654&lt;Utenti!$B$25, C655+C$32/(INTERZONALFLOW)*(1-EXP(-INTERZONALFLOW/NFVOL*B655)),D655)</f>
        <v>9.3858598627433527E-12</v>
      </c>
      <c r="K655">
        <f t="shared" si="99"/>
        <v>1044.1758100562593</v>
      </c>
      <c r="L655">
        <f t="shared" si="100"/>
        <v>2088.3516201125185</v>
      </c>
      <c r="M655">
        <f t="shared" si="101"/>
        <v>6265.0548603375637</v>
      </c>
      <c r="N655">
        <f t="shared" si="103"/>
        <v>604</v>
      </c>
    </row>
    <row r="656" spans="2:14" x14ac:dyDescent="0.2">
      <c r="B656">
        <f t="shared" si="95"/>
        <v>605</v>
      </c>
      <c r="C656" t="str">
        <f>IF(B655&lt;Utenti!$B$25, Quellstärke/(Volumen*Verlustrate)*(1-EXP(-Verlustrate*B656)),"")</f>
        <v/>
      </c>
      <c r="D656">
        <f>IF(B656&gt;Utenti!$B$25, Quellstärke/(Volumen*Verlustrate)*(1-EXP(-Verlustrate*Utenti!$B$25))  * EXP(-Verlustrate*(B656-Utenti!$B$25)), "")</f>
        <v>8.8348317039086699E-12</v>
      </c>
      <c r="E656">
        <f t="shared" si="104"/>
        <v>8.8348317039086699E-12</v>
      </c>
      <c r="F656">
        <f t="shared" si="96"/>
        <v>853.85298843953046</v>
      </c>
      <c r="G656">
        <f t="shared" si="97"/>
        <v>1707.7059768790609</v>
      </c>
      <c r="H656">
        <f t="shared" si="98"/>
        <v>5123.1179306371878</v>
      </c>
      <c r="I656">
        <f t="shared" si="102"/>
        <v>605</v>
      </c>
      <c r="J656">
        <f>IF(B655&lt;Utenti!$B$25, C656+C$32/(INTERZONALFLOW)*(1-EXP(-INTERZONALFLOW/NFVOL*B656)),D656)</f>
        <v>8.8348317039086699E-12</v>
      </c>
      <c r="K656">
        <f t="shared" si="99"/>
        <v>1044.1758100562593</v>
      </c>
      <c r="L656">
        <f t="shared" si="100"/>
        <v>2088.3516201125185</v>
      </c>
      <c r="M656">
        <f t="shared" si="101"/>
        <v>6265.0548603375637</v>
      </c>
      <c r="N656">
        <f t="shared" si="103"/>
        <v>605</v>
      </c>
    </row>
    <row r="657" spans="2:14" x14ac:dyDescent="0.2">
      <c r="B657">
        <f t="shared" si="95"/>
        <v>606</v>
      </c>
      <c r="C657" t="str">
        <f>IF(B656&lt;Utenti!$B$25, Quellstärke/(Volumen*Verlustrate)*(1-EXP(-Verlustrate*B657)),"")</f>
        <v/>
      </c>
      <c r="D657">
        <f>IF(B657&gt;Utenti!$B$25, Quellstärke/(Volumen*Verlustrate)*(1-EXP(-Verlustrate*Utenti!$B$25))  * EXP(-Verlustrate*(B657-Utenti!$B$25)), "")</f>
        <v>8.3161534881020064E-12</v>
      </c>
      <c r="E657">
        <f t="shared" si="104"/>
        <v>8.3161534881020064E-12</v>
      </c>
      <c r="F657">
        <f t="shared" si="96"/>
        <v>853.85298843953058</v>
      </c>
      <c r="G657">
        <f t="shared" si="97"/>
        <v>1707.7059768790612</v>
      </c>
      <c r="H657">
        <f t="shared" si="98"/>
        <v>5123.1179306371878</v>
      </c>
      <c r="I657">
        <f t="shared" si="102"/>
        <v>606</v>
      </c>
      <c r="J657">
        <f>IF(B656&lt;Utenti!$B$25, C657+C$32/(INTERZONALFLOW)*(1-EXP(-INTERZONALFLOW/NFVOL*B657)),D657)</f>
        <v>8.3161534881020064E-12</v>
      </c>
      <c r="K657">
        <f t="shared" si="99"/>
        <v>1044.1758100562593</v>
      </c>
      <c r="L657">
        <f t="shared" si="100"/>
        <v>2088.3516201125185</v>
      </c>
      <c r="M657">
        <f t="shared" si="101"/>
        <v>6265.0548603375637</v>
      </c>
      <c r="N657">
        <f t="shared" si="103"/>
        <v>606</v>
      </c>
    </row>
    <row r="658" spans="2:14" x14ac:dyDescent="0.2">
      <c r="B658">
        <f t="shared" si="95"/>
        <v>607</v>
      </c>
      <c r="C658" t="str">
        <f>IF(B657&lt;Utenti!$B$25, Quellstärke/(Volumen*Verlustrate)*(1-EXP(-Verlustrate*B658)),"")</f>
        <v/>
      </c>
      <c r="D658">
        <f>IF(B658&gt;Utenti!$B$25, Quellstärke/(Volumen*Verlustrate)*(1-EXP(-Verlustrate*Utenti!$B$25))  * EXP(-Verlustrate*(B658-Utenti!$B$25)), "")</f>
        <v>7.8279260041901984E-12</v>
      </c>
      <c r="E658">
        <f t="shared" si="104"/>
        <v>7.8279260041901984E-12</v>
      </c>
      <c r="F658">
        <f t="shared" si="96"/>
        <v>853.85298843953069</v>
      </c>
      <c r="G658">
        <f t="shared" si="97"/>
        <v>1707.7059768790614</v>
      </c>
      <c r="H658">
        <f t="shared" si="98"/>
        <v>5123.1179306371878</v>
      </c>
      <c r="I658">
        <f t="shared" si="102"/>
        <v>607</v>
      </c>
      <c r="J658">
        <f>IF(B657&lt;Utenti!$B$25, C658+C$32/(INTERZONALFLOW)*(1-EXP(-INTERZONALFLOW/NFVOL*B658)),D658)</f>
        <v>7.8279260041901984E-12</v>
      </c>
      <c r="K658">
        <f t="shared" si="99"/>
        <v>1044.1758100562593</v>
      </c>
      <c r="L658">
        <f t="shared" si="100"/>
        <v>2088.3516201125185</v>
      </c>
      <c r="M658">
        <f t="shared" si="101"/>
        <v>6265.0548603375637</v>
      </c>
      <c r="N658">
        <f t="shared" si="103"/>
        <v>607</v>
      </c>
    </row>
    <row r="659" spans="2:14" x14ac:dyDescent="0.2">
      <c r="B659">
        <f t="shared" si="95"/>
        <v>608</v>
      </c>
      <c r="C659" t="str">
        <f>IF(B658&lt;Utenti!$B$25, Quellstärke/(Volumen*Verlustrate)*(1-EXP(-Verlustrate*B659)),"")</f>
        <v/>
      </c>
      <c r="D659">
        <f>IF(B659&gt;Utenti!$B$25, Quellstärke/(Volumen*Verlustrate)*(1-EXP(-Verlustrate*Utenti!$B$25))  * EXP(-Verlustrate*(B659-Utenti!$B$25)), "")</f>
        <v>7.3683615405543313E-12</v>
      </c>
      <c r="E659">
        <f t="shared" si="104"/>
        <v>7.3683615405543313E-12</v>
      </c>
      <c r="F659">
        <f t="shared" si="96"/>
        <v>853.85298843953069</v>
      </c>
      <c r="G659">
        <f t="shared" si="97"/>
        <v>1707.7059768790614</v>
      </c>
      <c r="H659">
        <f t="shared" si="98"/>
        <v>5123.1179306371878</v>
      </c>
      <c r="I659">
        <f t="shared" si="102"/>
        <v>608</v>
      </c>
      <c r="J659">
        <f>IF(B658&lt;Utenti!$B$25, C659+C$32/(INTERZONALFLOW)*(1-EXP(-INTERZONALFLOW/NFVOL*B659)),D659)</f>
        <v>7.3683615405543313E-12</v>
      </c>
      <c r="K659">
        <f t="shared" si="99"/>
        <v>1044.1758100562593</v>
      </c>
      <c r="L659">
        <f t="shared" si="100"/>
        <v>2088.3516201125185</v>
      </c>
      <c r="M659">
        <f t="shared" si="101"/>
        <v>6265.0548603375637</v>
      </c>
      <c r="N659">
        <f t="shared" si="103"/>
        <v>608</v>
      </c>
    </row>
    <row r="660" spans="2:14" x14ac:dyDescent="0.2">
      <c r="B660">
        <f t="shared" si="95"/>
        <v>609</v>
      </c>
      <c r="C660" t="str">
        <f>IF(B659&lt;Utenti!$B$25, Quellstärke/(Volumen*Verlustrate)*(1-EXP(-Verlustrate*B660)),"")</f>
        <v/>
      </c>
      <c r="D660">
        <f>IF(B660&gt;Utenti!$B$25, Quellstärke/(Volumen*Verlustrate)*(1-EXP(-Verlustrate*Utenti!$B$25))  * EXP(-Verlustrate*(B660-Utenti!$B$25)), "")</f>
        <v>6.9357773391390671E-12</v>
      </c>
      <c r="E660">
        <f t="shared" si="104"/>
        <v>6.9357773391390671E-12</v>
      </c>
      <c r="F660">
        <f t="shared" si="96"/>
        <v>853.85298843953069</v>
      </c>
      <c r="G660">
        <f t="shared" si="97"/>
        <v>1707.7059768790614</v>
      </c>
      <c r="H660">
        <f t="shared" si="98"/>
        <v>5123.1179306371878</v>
      </c>
      <c r="I660">
        <f t="shared" si="102"/>
        <v>609</v>
      </c>
      <c r="J660">
        <f>IF(B659&lt;Utenti!$B$25, C660+C$32/(INTERZONALFLOW)*(1-EXP(-INTERZONALFLOW/NFVOL*B660)),D660)</f>
        <v>6.9357773391390671E-12</v>
      </c>
      <c r="K660">
        <f t="shared" si="99"/>
        <v>1044.1758100562593</v>
      </c>
      <c r="L660">
        <f t="shared" si="100"/>
        <v>2088.3516201125185</v>
      </c>
      <c r="M660">
        <f t="shared" si="101"/>
        <v>6265.0548603375637</v>
      </c>
      <c r="N660">
        <f t="shared" si="103"/>
        <v>609</v>
      </c>
    </row>
    <row r="661" spans="2:14" x14ac:dyDescent="0.2">
      <c r="B661">
        <f t="shared" si="95"/>
        <v>610</v>
      </c>
      <c r="C661" t="str">
        <f>IF(B660&lt;Utenti!$B$25, Quellstärke/(Volumen*Verlustrate)*(1-EXP(-Verlustrate*B661)),"")</f>
        <v/>
      </c>
      <c r="D661">
        <f>IF(B661&gt;Utenti!$B$25, Quellstärke/(Volumen*Verlustrate)*(1-EXP(-Verlustrate*Utenti!$B$25))  * EXP(-Verlustrate*(B661-Utenti!$B$25)), "")</f>
        <v>6.5285894338046201E-12</v>
      </c>
      <c r="E661">
        <f t="shared" si="104"/>
        <v>6.5285894338046201E-12</v>
      </c>
      <c r="F661">
        <f t="shared" si="96"/>
        <v>853.85298843953069</v>
      </c>
      <c r="G661">
        <f t="shared" si="97"/>
        <v>1707.7059768790614</v>
      </c>
      <c r="H661">
        <f t="shared" si="98"/>
        <v>5123.1179306371878</v>
      </c>
      <c r="I661">
        <f t="shared" si="102"/>
        <v>610</v>
      </c>
      <c r="J661">
        <f>IF(B660&lt;Utenti!$B$25, C661+C$32/(INTERZONALFLOW)*(1-EXP(-INTERZONALFLOW/NFVOL*B661)),D661)</f>
        <v>6.5285894338046201E-12</v>
      </c>
      <c r="K661">
        <f t="shared" si="99"/>
        <v>1044.1758100562593</v>
      </c>
      <c r="L661">
        <f t="shared" si="100"/>
        <v>2088.3516201125185</v>
      </c>
      <c r="M661">
        <f t="shared" si="101"/>
        <v>6265.0548603375637</v>
      </c>
      <c r="N661">
        <f t="shared" si="103"/>
        <v>610</v>
      </c>
    </row>
    <row r="662" spans="2:14" x14ac:dyDescent="0.2">
      <c r="B662">
        <f t="shared" si="95"/>
        <v>611</v>
      </c>
      <c r="C662" t="str">
        <f>IF(B661&lt;Utenti!$B$25, Quellstärke/(Volumen*Verlustrate)*(1-EXP(-Verlustrate*B662)),"")</f>
        <v/>
      </c>
      <c r="D662">
        <f>IF(B662&gt;Utenti!$B$25, Quellstärke/(Volumen*Verlustrate)*(1-EXP(-Verlustrate*Utenti!$B$25))  * EXP(-Verlustrate*(B662-Utenti!$B$25)), "")</f>
        <v>6.1453068504180142E-12</v>
      </c>
      <c r="E662">
        <f t="shared" si="104"/>
        <v>6.1453068504180142E-12</v>
      </c>
      <c r="F662">
        <f t="shared" si="96"/>
        <v>853.85298843953069</v>
      </c>
      <c r="G662">
        <f t="shared" si="97"/>
        <v>1707.7059768790614</v>
      </c>
      <c r="H662">
        <f t="shared" si="98"/>
        <v>5123.1179306371878</v>
      </c>
      <c r="I662">
        <f t="shared" si="102"/>
        <v>611</v>
      </c>
      <c r="J662">
        <f>IF(B661&lt;Utenti!$B$25, C662+C$32/(INTERZONALFLOW)*(1-EXP(-INTERZONALFLOW/NFVOL*B662)),D662)</f>
        <v>6.1453068504180142E-12</v>
      </c>
      <c r="K662">
        <f t="shared" si="99"/>
        <v>1044.1758100562593</v>
      </c>
      <c r="L662">
        <f t="shared" si="100"/>
        <v>2088.3516201125185</v>
      </c>
      <c r="M662">
        <f t="shared" si="101"/>
        <v>6265.0548603375637</v>
      </c>
      <c r="N662">
        <f t="shared" si="103"/>
        <v>611</v>
      </c>
    </row>
    <row r="663" spans="2:14" x14ac:dyDescent="0.2">
      <c r="B663">
        <f t="shared" si="95"/>
        <v>612</v>
      </c>
      <c r="C663" t="str">
        <f>IF(B662&lt;Utenti!$B$25, Quellstärke/(Volumen*Verlustrate)*(1-EXP(-Verlustrate*B663)),"")</f>
        <v/>
      </c>
      <c r="D663">
        <f>IF(B663&gt;Utenti!$B$25, Quellstärke/(Volumen*Verlustrate)*(1-EXP(-Verlustrate*Utenti!$B$25))  * EXP(-Verlustrate*(B663-Utenti!$B$25)), "")</f>
        <v>5.7845261474478073E-12</v>
      </c>
      <c r="E663">
        <f t="shared" si="104"/>
        <v>5.7845261474478073E-12</v>
      </c>
      <c r="F663">
        <f t="shared" si="96"/>
        <v>853.85298843953069</v>
      </c>
      <c r="G663">
        <f t="shared" si="97"/>
        <v>1707.7059768790614</v>
      </c>
      <c r="H663">
        <f t="shared" si="98"/>
        <v>5123.1179306371878</v>
      </c>
      <c r="I663">
        <f t="shared" si="102"/>
        <v>612</v>
      </c>
      <c r="J663">
        <f>IF(B662&lt;Utenti!$B$25, C663+C$32/(INTERZONALFLOW)*(1-EXP(-INTERZONALFLOW/NFVOL*B663)),D663)</f>
        <v>5.7845261474478073E-12</v>
      </c>
      <c r="K663">
        <f t="shared" si="99"/>
        <v>1044.1758100562593</v>
      </c>
      <c r="L663">
        <f t="shared" si="100"/>
        <v>2088.3516201125185</v>
      </c>
      <c r="M663">
        <f t="shared" si="101"/>
        <v>6265.0548603375637</v>
      </c>
      <c r="N663">
        <f t="shared" si="103"/>
        <v>612</v>
      </c>
    </row>
    <row r="664" spans="2:14" x14ac:dyDescent="0.2">
      <c r="B664">
        <f t="shared" si="95"/>
        <v>613</v>
      </c>
      <c r="C664" t="str">
        <f>IF(B663&lt;Utenti!$B$25, Quellstärke/(Volumen*Verlustrate)*(1-EXP(-Verlustrate*B664)),"")</f>
        <v/>
      </c>
      <c r="D664">
        <f>IF(B664&gt;Utenti!$B$25, Quellstärke/(Volumen*Verlustrate)*(1-EXP(-Verlustrate*Utenti!$B$25))  * EXP(-Verlustrate*(B664-Utenti!$B$25)), "")</f>
        <v>5.4449262770713481E-12</v>
      </c>
      <c r="E664">
        <f t="shared" si="104"/>
        <v>5.4449262770713481E-12</v>
      </c>
      <c r="F664">
        <f t="shared" si="96"/>
        <v>853.85298843953069</v>
      </c>
      <c r="G664">
        <f t="shared" si="97"/>
        <v>1707.7059768790614</v>
      </c>
      <c r="H664">
        <f t="shared" si="98"/>
        <v>5123.1179306371878</v>
      </c>
      <c r="I664">
        <f t="shared" si="102"/>
        <v>613</v>
      </c>
      <c r="J664">
        <f>IF(B663&lt;Utenti!$B$25, C664+C$32/(INTERZONALFLOW)*(1-EXP(-INTERZONALFLOW/NFVOL*B664)),D664)</f>
        <v>5.4449262770713481E-12</v>
      </c>
      <c r="K664">
        <f t="shared" si="99"/>
        <v>1044.1758100562593</v>
      </c>
      <c r="L664">
        <f t="shared" si="100"/>
        <v>2088.3516201125185</v>
      </c>
      <c r="M664">
        <f t="shared" si="101"/>
        <v>6265.0548603375637</v>
      </c>
      <c r="N664">
        <f t="shared" si="103"/>
        <v>613</v>
      </c>
    </row>
    <row r="665" spans="2:14" x14ac:dyDescent="0.2">
      <c r="B665">
        <f t="shared" si="95"/>
        <v>614</v>
      </c>
      <c r="C665" t="str">
        <f>IF(B664&lt;Utenti!$B$25, Quellstärke/(Volumen*Verlustrate)*(1-EXP(-Verlustrate*B665)),"")</f>
        <v/>
      </c>
      <c r="D665">
        <f>IF(B665&gt;Utenti!$B$25, Quellstärke/(Volumen*Verlustrate)*(1-EXP(-Verlustrate*Utenti!$B$25))  * EXP(-Verlustrate*(B665-Utenti!$B$25)), "")</f>
        <v>5.125263747977438E-12</v>
      </c>
      <c r="E665">
        <f t="shared" si="104"/>
        <v>5.125263747977438E-12</v>
      </c>
      <c r="F665">
        <f t="shared" si="96"/>
        <v>853.85298843953069</v>
      </c>
      <c r="G665">
        <f t="shared" si="97"/>
        <v>1707.7059768790614</v>
      </c>
      <c r="H665">
        <f t="shared" si="98"/>
        <v>5123.1179306371878</v>
      </c>
      <c r="I665">
        <f t="shared" si="102"/>
        <v>614</v>
      </c>
      <c r="J665">
        <f>IF(B664&lt;Utenti!$B$25, C665+C$32/(INTERZONALFLOW)*(1-EXP(-INTERZONALFLOW/NFVOL*B665)),D665)</f>
        <v>5.125263747977438E-12</v>
      </c>
      <c r="K665">
        <f t="shared" si="99"/>
        <v>1044.1758100562593</v>
      </c>
      <c r="L665">
        <f t="shared" si="100"/>
        <v>2088.3516201125185</v>
      </c>
      <c r="M665">
        <f t="shared" si="101"/>
        <v>6265.0548603375637</v>
      </c>
      <c r="N665">
        <f t="shared" si="103"/>
        <v>614</v>
      </c>
    </row>
    <row r="666" spans="2:14" x14ac:dyDescent="0.2">
      <c r="B666">
        <f t="shared" si="95"/>
        <v>615</v>
      </c>
      <c r="C666" t="str">
        <f>IF(B665&lt;Utenti!$B$25, Quellstärke/(Volumen*Verlustrate)*(1-EXP(-Verlustrate*B666)),"")</f>
        <v/>
      </c>
      <c r="D666">
        <f>IF(B666&gt;Utenti!$B$25, Quellstärke/(Volumen*Verlustrate)*(1-EXP(-Verlustrate*Utenti!$B$25))  * EXP(-Verlustrate*(B666-Utenti!$B$25)), "")</f>
        <v>4.8243680721533699E-12</v>
      </c>
      <c r="E666">
        <f t="shared" si="104"/>
        <v>4.8243680721533699E-12</v>
      </c>
      <c r="F666">
        <f t="shared" si="96"/>
        <v>853.85298843953069</v>
      </c>
      <c r="G666">
        <f t="shared" si="97"/>
        <v>1707.7059768790614</v>
      </c>
      <c r="H666">
        <f t="shared" si="98"/>
        <v>5123.1179306371878</v>
      </c>
      <c r="I666">
        <f t="shared" si="102"/>
        <v>615</v>
      </c>
      <c r="J666">
        <f>IF(B665&lt;Utenti!$B$25, C666+C$32/(INTERZONALFLOW)*(1-EXP(-INTERZONALFLOW/NFVOL*B666)),D666)</f>
        <v>4.8243680721533699E-12</v>
      </c>
      <c r="K666">
        <f t="shared" si="99"/>
        <v>1044.1758100562593</v>
      </c>
      <c r="L666">
        <f t="shared" si="100"/>
        <v>2088.3516201125185</v>
      </c>
      <c r="M666">
        <f t="shared" si="101"/>
        <v>6265.0548603375637</v>
      </c>
      <c r="N666">
        <f t="shared" si="103"/>
        <v>615</v>
      </c>
    </row>
    <row r="667" spans="2:14" x14ac:dyDescent="0.2">
      <c r="B667">
        <f t="shared" si="95"/>
        <v>616</v>
      </c>
      <c r="C667" t="str">
        <f>IF(B666&lt;Utenti!$B$25, Quellstärke/(Volumen*Verlustrate)*(1-EXP(-Verlustrate*B667)),"")</f>
        <v/>
      </c>
      <c r="D667">
        <f>IF(B667&gt;Utenti!$B$25, Quellstärke/(Volumen*Verlustrate)*(1-EXP(-Verlustrate*Utenti!$B$25))  * EXP(-Verlustrate*(B667-Utenti!$B$25)), "")</f>
        <v>4.541137478982921E-12</v>
      </c>
      <c r="E667">
        <f t="shared" si="104"/>
        <v>4.541137478982921E-12</v>
      </c>
      <c r="F667">
        <f t="shared" si="96"/>
        <v>853.85298843953069</v>
      </c>
      <c r="G667">
        <f t="shared" si="97"/>
        <v>1707.7059768790614</v>
      </c>
      <c r="H667">
        <f t="shared" si="98"/>
        <v>5123.1179306371878</v>
      </c>
      <c r="I667">
        <f t="shared" si="102"/>
        <v>616</v>
      </c>
      <c r="J667">
        <f>IF(B666&lt;Utenti!$B$25, C667+C$32/(INTERZONALFLOW)*(1-EXP(-INTERZONALFLOW/NFVOL*B667)),D667)</f>
        <v>4.541137478982921E-12</v>
      </c>
      <c r="K667">
        <f t="shared" si="99"/>
        <v>1044.1758100562593</v>
      </c>
      <c r="L667">
        <f t="shared" si="100"/>
        <v>2088.3516201125185</v>
      </c>
      <c r="M667">
        <f t="shared" si="101"/>
        <v>6265.0548603375637</v>
      </c>
      <c r="N667">
        <f t="shared" si="103"/>
        <v>616</v>
      </c>
    </row>
    <row r="668" spans="2:14" x14ac:dyDescent="0.2">
      <c r="B668">
        <f t="shared" si="95"/>
        <v>617</v>
      </c>
      <c r="C668" t="str">
        <f>IF(B667&lt;Utenti!$B$25, Quellstärke/(Volumen*Verlustrate)*(1-EXP(-Verlustrate*B668)),"")</f>
        <v/>
      </c>
      <c r="D668">
        <f>IF(B668&gt;Utenti!$B$25, Quellstärke/(Volumen*Verlustrate)*(1-EXP(-Verlustrate*Utenti!$B$25))  * EXP(-Verlustrate*(B668-Utenti!$B$25)), "")</f>
        <v>4.2745348809628776E-12</v>
      </c>
      <c r="E668">
        <f t="shared" si="104"/>
        <v>4.2745348809628776E-12</v>
      </c>
      <c r="F668">
        <f t="shared" si="96"/>
        <v>853.85298843953069</v>
      </c>
      <c r="G668">
        <f t="shared" si="97"/>
        <v>1707.7059768790614</v>
      </c>
      <c r="H668">
        <f t="shared" si="98"/>
        <v>5123.1179306371878</v>
      </c>
      <c r="I668">
        <f t="shared" si="102"/>
        <v>617</v>
      </c>
      <c r="J668">
        <f>IF(B667&lt;Utenti!$B$25, C668+C$32/(INTERZONALFLOW)*(1-EXP(-INTERZONALFLOW/NFVOL*B668)),D668)</f>
        <v>4.2745348809628776E-12</v>
      </c>
      <c r="K668">
        <f t="shared" si="99"/>
        <v>1044.1758100562593</v>
      </c>
      <c r="L668">
        <f t="shared" si="100"/>
        <v>2088.3516201125185</v>
      </c>
      <c r="M668">
        <f t="shared" si="101"/>
        <v>6265.0548603375637</v>
      </c>
      <c r="N668">
        <f t="shared" si="103"/>
        <v>617</v>
      </c>
    </row>
    <row r="669" spans="2:14" x14ac:dyDescent="0.2">
      <c r="B669">
        <f t="shared" si="95"/>
        <v>618</v>
      </c>
      <c r="C669" t="str">
        <f>IF(B668&lt;Utenti!$B$25, Quellstärke/(Volumen*Verlustrate)*(1-EXP(-Verlustrate*B669)),"")</f>
        <v/>
      </c>
      <c r="D669">
        <f>IF(B669&gt;Utenti!$B$25, Quellstärke/(Volumen*Verlustrate)*(1-EXP(-Verlustrate*Utenti!$B$25))  * EXP(-Verlustrate*(B669-Utenti!$B$25)), "")</f>
        <v>4.0235840762655698E-12</v>
      </c>
      <c r="E669">
        <f t="shared" si="104"/>
        <v>4.0235840762655698E-12</v>
      </c>
      <c r="F669">
        <f t="shared" si="96"/>
        <v>853.85298843953069</v>
      </c>
      <c r="G669">
        <f t="shared" si="97"/>
        <v>1707.7059768790614</v>
      </c>
      <c r="H669">
        <f t="shared" si="98"/>
        <v>5123.1179306371878</v>
      </c>
      <c r="I669">
        <f t="shared" si="102"/>
        <v>618</v>
      </c>
      <c r="J669">
        <f>IF(B668&lt;Utenti!$B$25, C669+C$32/(INTERZONALFLOW)*(1-EXP(-INTERZONALFLOW/NFVOL*B669)),D669)</f>
        <v>4.0235840762655698E-12</v>
      </c>
      <c r="K669">
        <f t="shared" si="99"/>
        <v>1044.1758100562593</v>
      </c>
      <c r="L669">
        <f t="shared" si="100"/>
        <v>2088.3516201125185</v>
      </c>
      <c r="M669">
        <f t="shared" si="101"/>
        <v>6265.0548603375637</v>
      </c>
      <c r="N669">
        <f t="shared" si="103"/>
        <v>618</v>
      </c>
    </row>
    <row r="670" spans="2:14" x14ac:dyDescent="0.2">
      <c r="B670">
        <f t="shared" si="95"/>
        <v>619</v>
      </c>
      <c r="C670" t="str">
        <f>IF(B669&lt;Utenti!$B$25, Quellstärke/(Volumen*Verlustrate)*(1-EXP(-Verlustrate*B670)),"")</f>
        <v/>
      </c>
      <c r="D670">
        <f>IF(B670&gt;Utenti!$B$25, Quellstärke/(Volumen*Verlustrate)*(1-EXP(-Verlustrate*Utenti!$B$25))  * EXP(-Verlustrate*(B670-Utenti!$B$25)), "")</f>
        <v>3.787366174242324E-12</v>
      </c>
      <c r="E670">
        <f t="shared" si="104"/>
        <v>3.787366174242324E-12</v>
      </c>
      <c r="F670">
        <f t="shared" si="96"/>
        <v>853.85298843953069</v>
      </c>
      <c r="G670">
        <f t="shared" si="97"/>
        <v>1707.7059768790614</v>
      </c>
      <c r="H670">
        <f t="shared" si="98"/>
        <v>5123.1179306371878</v>
      </c>
      <c r="I670">
        <f t="shared" si="102"/>
        <v>619</v>
      </c>
      <c r="J670">
        <f>IF(B669&lt;Utenti!$B$25, C670+C$32/(INTERZONALFLOW)*(1-EXP(-INTERZONALFLOW/NFVOL*B670)),D670)</f>
        <v>3.787366174242324E-12</v>
      </c>
      <c r="K670">
        <f t="shared" si="99"/>
        <v>1044.1758100562593</v>
      </c>
      <c r="L670">
        <f t="shared" si="100"/>
        <v>2088.3516201125185</v>
      </c>
      <c r="M670">
        <f t="shared" si="101"/>
        <v>6265.0548603375637</v>
      </c>
      <c r="N670">
        <f t="shared" si="103"/>
        <v>619</v>
      </c>
    </row>
    <row r="671" spans="2:14" x14ac:dyDescent="0.2">
      <c r="B671">
        <f t="shared" si="95"/>
        <v>620</v>
      </c>
      <c r="C671" t="str">
        <f>IF(B670&lt;Utenti!$B$25, Quellstärke/(Volumen*Verlustrate)*(1-EXP(-Verlustrate*B671)),"")</f>
        <v/>
      </c>
      <c r="D671">
        <f>IF(B671&gt;Utenti!$B$25, Quellstärke/(Volumen*Verlustrate)*(1-EXP(-Verlustrate*Utenti!$B$25))  * EXP(-Verlustrate*(B671-Utenti!$B$25)), "")</f>
        <v>3.5650162307800828E-12</v>
      </c>
      <c r="E671">
        <f t="shared" si="104"/>
        <v>3.5650162307800828E-12</v>
      </c>
      <c r="F671">
        <f t="shared" si="96"/>
        <v>853.85298843953069</v>
      </c>
      <c r="G671">
        <f t="shared" si="97"/>
        <v>1707.7059768790614</v>
      </c>
      <c r="H671">
        <f t="shared" si="98"/>
        <v>5123.1179306371878</v>
      </c>
      <c r="I671">
        <f t="shared" si="102"/>
        <v>620</v>
      </c>
      <c r="J671">
        <f>IF(B670&lt;Utenti!$B$25, C671+C$32/(INTERZONALFLOW)*(1-EXP(-INTERZONALFLOW/NFVOL*B671)),D671)</f>
        <v>3.5650162307800828E-12</v>
      </c>
      <c r="K671">
        <f t="shared" si="99"/>
        <v>1044.1758100562593</v>
      </c>
      <c r="L671">
        <f t="shared" si="100"/>
        <v>2088.3516201125185</v>
      </c>
      <c r="M671">
        <f t="shared" si="101"/>
        <v>6265.0548603375637</v>
      </c>
      <c r="N671">
        <f t="shared" si="103"/>
        <v>620</v>
      </c>
    </row>
    <row r="672" spans="2:14" x14ac:dyDescent="0.2">
      <c r="B672">
        <f t="shared" si="95"/>
        <v>621</v>
      </c>
      <c r="C672" t="str">
        <f>IF(B671&lt;Utenti!$B$25, Quellstärke/(Volumen*Verlustrate)*(1-EXP(-Verlustrate*B672)),"")</f>
        <v/>
      </c>
      <c r="D672">
        <f>IF(B672&gt;Utenti!$B$25, Quellstärke/(Volumen*Verlustrate)*(1-EXP(-Verlustrate*Utenti!$B$25))  * EXP(-Verlustrate*(B672-Utenti!$B$25)), "")</f>
        <v>3.3557200811901881E-12</v>
      </c>
      <c r="E672">
        <f t="shared" si="104"/>
        <v>3.3557200811901881E-12</v>
      </c>
      <c r="F672">
        <f t="shared" si="96"/>
        <v>853.85298843953069</v>
      </c>
      <c r="G672">
        <f t="shared" si="97"/>
        <v>1707.7059768790614</v>
      </c>
      <c r="H672">
        <f t="shared" si="98"/>
        <v>5123.1179306371878</v>
      </c>
      <c r="I672">
        <f t="shared" si="102"/>
        <v>621</v>
      </c>
      <c r="J672">
        <f>IF(B671&lt;Utenti!$B$25, C672+C$32/(INTERZONALFLOW)*(1-EXP(-INTERZONALFLOW/NFVOL*B672)),D672)</f>
        <v>3.3557200811901881E-12</v>
      </c>
      <c r="K672">
        <f t="shared" si="99"/>
        <v>1044.1758100562593</v>
      </c>
      <c r="L672">
        <f t="shared" si="100"/>
        <v>2088.3516201125185</v>
      </c>
      <c r="M672">
        <f t="shared" si="101"/>
        <v>6265.0548603375637</v>
      </c>
      <c r="N672">
        <f t="shared" si="103"/>
        <v>621</v>
      </c>
    </row>
    <row r="673" spans="2:14" x14ac:dyDescent="0.2">
      <c r="B673">
        <f t="shared" si="95"/>
        <v>622</v>
      </c>
      <c r="C673" t="str">
        <f>IF(B672&lt;Utenti!$B$25, Quellstärke/(Volumen*Verlustrate)*(1-EXP(-Verlustrate*B673)),"")</f>
        <v/>
      </c>
      <c r="D673">
        <f>IF(B673&gt;Utenti!$B$25, Quellstärke/(Volumen*Verlustrate)*(1-EXP(-Verlustrate*Utenti!$B$25))  * EXP(-Verlustrate*(B673-Utenti!$B$25)), "")</f>
        <v>3.1587113590332658E-12</v>
      </c>
      <c r="E673">
        <f t="shared" si="104"/>
        <v>3.1587113590332658E-12</v>
      </c>
      <c r="F673">
        <f t="shared" si="96"/>
        <v>853.85298843953069</v>
      </c>
      <c r="G673">
        <f t="shared" si="97"/>
        <v>1707.7059768790614</v>
      </c>
      <c r="H673">
        <f t="shared" si="98"/>
        <v>5123.1179306371878</v>
      </c>
      <c r="I673">
        <f t="shared" si="102"/>
        <v>622</v>
      </c>
      <c r="J673">
        <f>IF(B672&lt;Utenti!$B$25, C673+C$32/(INTERZONALFLOW)*(1-EXP(-INTERZONALFLOW/NFVOL*B673)),D673)</f>
        <v>3.1587113590332658E-12</v>
      </c>
      <c r="K673">
        <f t="shared" si="99"/>
        <v>1044.1758100562593</v>
      </c>
      <c r="L673">
        <f t="shared" si="100"/>
        <v>2088.3516201125185</v>
      </c>
      <c r="M673">
        <f t="shared" si="101"/>
        <v>6265.0548603375637</v>
      </c>
      <c r="N673">
        <f t="shared" si="103"/>
        <v>622</v>
      </c>
    </row>
    <row r="674" spans="2:14" x14ac:dyDescent="0.2">
      <c r="B674">
        <f t="shared" si="95"/>
        <v>623</v>
      </c>
      <c r="C674" t="str">
        <f>IF(B673&lt;Utenti!$B$25, Quellstärke/(Volumen*Verlustrate)*(1-EXP(-Verlustrate*B674)),"")</f>
        <v/>
      </c>
      <c r="D674">
        <f>IF(B674&gt;Utenti!$B$25, Quellstärke/(Volumen*Verlustrate)*(1-EXP(-Verlustrate*Utenti!$B$25))  * EXP(-Verlustrate*(B674-Utenti!$B$25)), "")</f>
        <v>2.9732686899638846E-12</v>
      </c>
      <c r="E674">
        <f t="shared" si="104"/>
        <v>2.9732686899638846E-12</v>
      </c>
      <c r="F674">
        <f t="shared" si="96"/>
        <v>853.85298843953069</v>
      </c>
      <c r="G674">
        <f t="shared" si="97"/>
        <v>1707.7059768790614</v>
      </c>
      <c r="H674">
        <f t="shared" si="98"/>
        <v>5123.1179306371878</v>
      </c>
      <c r="I674">
        <f t="shared" si="102"/>
        <v>623</v>
      </c>
      <c r="J674">
        <f>IF(B673&lt;Utenti!$B$25, C674+C$32/(INTERZONALFLOW)*(1-EXP(-INTERZONALFLOW/NFVOL*B674)),D674)</f>
        <v>2.9732686899638846E-12</v>
      </c>
      <c r="K674">
        <f t="shared" si="99"/>
        <v>1044.1758100562593</v>
      </c>
      <c r="L674">
        <f t="shared" si="100"/>
        <v>2088.3516201125185</v>
      </c>
      <c r="M674">
        <f t="shared" si="101"/>
        <v>6265.0548603375637</v>
      </c>
      <c r="N674">
        <f t="shared" si="103"/>
        <v>623</v>
      </c>
    </row>
    <row r="675" spans="2:14" x14ac:dyDescent="0.2">
      <c r="B675">
        <f t="shared" si="95"/>
        <v>624</v>
      </c>
      <c r="C675" t="str">
        <f>IF(B674&lt;Utenti!$B$25, Quellstärke/(Volumen*Verlustrate)*(1-EXP(-Verlustrate*B675)),"")</f>
        <v/>
      </c>
      <c r="D675">
        <f>IF(B675&gt;Utenti!$B$25, Quellstärke/(Volumen*Verlustrate)*(1-EXP(-Verlustrate*Utenti!$B$25))  * EXP(-Verlustrate*(B675-Utenti!$B$25)), "")</f>
        <v>2.7987130503197049E-12</v>
      </c>
      <c r="E675">
        <f t="shared" si="104"/>
        <v>2.7987130503197049E-12</v>
      </c>
      <c r="F675">
        <f t="shared" si="96"/>
        <v>853.85298843953069</v>
      </c>
      <c r="G675">
        <f t="shared" si="97"/>
        <v>1707.7059768790614</v>
      </c>
      <c r="H675">
        <f t="shared" si="98"/>
        <v>5123.1179306371878</v>
      </c>
      <c r="I675">
        <f t="shared" si="102"/>
        <v>624</v>
      </c>
      <c r="J675">
        <f>IF(B674&lt;Utenti!$B$25, C675+C$32/(INTERZONALFLOW)*(1-EXP(-INTERZONALFLOW/NFVOL*B675)),D675)</f>
        <v>2.7987130503197049E-12</v>
      </c>
      <c r="K675">
        <f t="shared" si="99"/>
        <v>1044.1758100562593</v>
      </c>
      <c r="L675">
        <f t="shared" si="100"/>
        <v>2088.3516201125185</v>
      </c>
      <c r="M675">
        <f t="shared" si="101"/>
        <v>6265.0548603375637</v>
      </c>
      <c r="N675">
        <f t="shared" si="103"/>
        <v>624</v>
      </c>
    </row>
    <row r="676" spans="2:14" x14ac:dyDescent="0.2">
      <c r="B676">
        <f t="shared" si="95"/>
        <v>625</v>
      </c>
      <c r="C676" t="str">
        <f>IF(B675&lt;Utenti!$B$25, Quellstärke/(Volumen*Verlustrate)*(1-EXP(-Verlustrate*B676)),"")</f>
        <v/>
      </c>
      <c r="D676">
        <f>IF(B676&gt;Utenti!$B$25, Quellstärke/(Volumen*Verlustrate)*(1-EXP(-Verlustrate*Utenti!$B$25))  * EXP(-Verlustrate*(B676-Utenti!$B$25)), "")</f>
        <v>2.6344052807837644E-12</v>
      </c>
      <c r="E676">
        <f t="shared" si="104"/>
        <v>2.6344052807837644E-12</v>
      </c>
      <c r="F676">
        <f t="shared" si="96"/>
        <v>853.85298843953069</v>
      </c>
      <c r="G676">
        <f t="shared" si="97"/>
        <v>1707.7059768790614</v>
      </c>
      <c r="H676">
        <f t="shared" si="98"/>
        <v>5123.1179306371878</v>
      </c>
      <c r="I676">
        <f t="shared" si="102"/>
        <v>625</v>
      </c>
      <c r="J676">
        <f>IF(B675&lt;Utenti!$B$25, C676+C$32/(INTERZONALFLOW)*(1-EXP(-INTERZONALFLOW/NFVOL*B676)),D676)</f>
        <v>2.6344052807837644E-12</v>
      </c>
      <c r="K676">
        <f t="shared" si="99"/>
        <v>1044.1758100562593</v>
      </c>
      <c r="L676">
        <f t="shared" si="100"/>
        <v>2088.3516201125185</v>
      </c>
      <c r="M676">
        <f t="shared" si="101"/>
        <v>6265.0548603375637</v>
      </c>
      <c r="N676">
        <f t="shared" si="103"/>
        <v>625</v>
      </c>
    </row>
    <row r="677" spans="2:14" x14ac:dyDescent="0.2">
      <c r="B677">
        <f t="shared" si="95"/>
        <v>626</v>
      </c>
      <c r="C677" t="str">
        <f>IF(B676&lt;Utenti!$B$25, Quellstärke/(Volumen*Verlustrate)*(1-EXP(-Verlustrate*B677)),"")</f>
        <v/>
      </c>
      <c r="D677">
        <f>IF(B677&gt;Utenti!$B$25, Quellstärke/(Volumen*Verlustrate)*(1-EXP(-Verlustrate*Utenti!$B$25))  * EXP(-Verlustrate*(B677-Utenti!$B$25)), "")</f>
        <v>2.4797437460151901E-12</v>
      </c>
      <c r="E677">
        <f t="shared" si="104"/>
        <v>2.4797437460151901E-12</v>
      </c>
      <c r="F677">
        <f t="shared" si="96"/>
        <v>853.85298843953069</v>
      </c>
      <c r="G677">
        <f t="shared" si="97"/>
        <v>1707.7059768790614</v>
      </c>
      <c r="H677">
        <f t="shared" si="98"/>
        <v>5123.1179306371878</v>
      </c>
      <c r="I677">
        <f t="shared" si="102"/>
        <v>626</v>
      </c>
      <c r="J677">
        <f>IF(B676&lt;Utenti!$B$25, C677+C$32/(INTERZONALFLOW)*(1-EXP(-INTERZONALFLOW/NFVOL*B677)),D677)</f>
        <v>2.4797437460151901E-12</v>
      </c>
      <c r="K677">
        <f t="shared" si="99"/>
        <v>1044.1758100562593</v>
      </c>
      <c r="L677">
        <f t="shared" si="100"/>
        <v>2088.3516201125185</v>
      </c>
      <c r="M677">
        <f t="shared" si="101"/>
        <v>6265.0548603375637</v>
      </c>
      <c r="N677">
        <f t="shared" si="103"/>
        <v>626</v>
      </c>
    </row>
    <row r="678" spans="2:14" x14ac:dyDescent="0.2">
      <c r="B678">
        <f t="shared" si="95"/>
        <v>627</v>
      </c>
      <c r="C678" t="str">
        <f>IF(B677&lt;Utenti!$B$25, Quellstärke/(Volumen*Verlustrate)*(1-EXP(-Verlustrate*B678)),"")</f>
        <v/>
      </c>
      <c r="D678">
        <f>IF(B678&gt;Utenti!$B$25, Quellstärke/(Volumen*Verlustrate)*(1-EXP(-Verlustrate*Utenti!$B$25))  * EXP(-Verlustrate*(B678-Utenti!$B$25)), "")</f>
        <v>2.3341621316792878E-12</v>
      </c>
      <c r="E678">
        <f t="shared" si="104"/>
        <v>2.3341621316792878E-12</v>
      </c>
      <c r="F678">
        <f t="shared" si="96"/>
        <v>853.85298843953069</v>
      </c>
      <c r="G678">
        <f t="shared" si="97"/>
        <v>1707.7059768790614</v>
      </c>
      <c r="H678">
        <f t="shared" si="98"/>
        <v>5123.1179306371878</v>
      </c>
      <c r="I678">
        <f t="shared" si="102"/>
        <v>627</v>
      </c>
      <c r="J678">
        <f>IF(B677&lt;Utenti!$B$25, C678+C$32/(INTERZONALFLOW)*(1-EXP(-INTERZONALFLOW/NFVOL*B678)),D678)</f>
        <v>2.3341621316792878E-12</v>
      </c>
      <c r="K678">
        <f t="shared" si="99"/>
        <v>1044.1758100562593</v>
      </c>
      <c r="L678">
        <f t="shared" si="100"/>
        <v>2088.3516201125185</v>
      </c>
      <c r="M678">
        <f t="shared" si="101"/>
        <v>6265.0548603375637</v>
      </c>
      <c r="N678">
        <f t="shared" si="103"/>
        <v>627</v>
      </c>
    </row>
    <row r="679" spans="2:14" x14ac:dyDescent="0.2">
      <c r="B679">
        <f t="shared" si="95"/>
        <v>628</v>
      </c>
      <c r="C679" t="str">
        <f>IF(B678&lt;Utenti!$B$25, Quellstärke/(Volumen*Verlustrate)*(1-EXP(-Verlustrate*B679)),"")</f>
        <v/>
      </c>
      <c r="D679">
        <f>IF(B679&gt;Utenti!$B$25, Quellstärke/(Volumen*Verlustrate)*(1-EXP(-Verlustrate*Utenti!$B$25))  * EXP(-Verlustrate*(B679-Utenti!$B$25)), "")</f>
        <v>2.1971273708102983E-12</v>
      </c>
      <c r="E679">
        <f t="shared" si="104"/>
        <v>2.1971273708102983E-12</v>
      </c>
      <c r="F679">
        <f t="shared" si="96"/>
        <v>853.85298843953069</v>
      </c>
      <c r="G679">
        <f t="shared" si="97"/>
        <v>1707.7059768790614</v>
      </c>
      <c r="H679">
        <f t="shared" si="98"/>
        <v>5123.1179306371878</v>
      </c>
      <c r="I679">
        <f t="shared" si="102"/>
        <v>628</v>
      </c>
      <c r="J679">
        <f>IF(B678&lt;Utenti!$B$25, C679+C$32/(INTERZONALFLOW)*(1-EXP(-INTERZONALFLOW/NFVOL*B679)),D679)</f>
        <v>2.1971273708102983E-12</v>
      </c>
      <c r="K679">
        <f t="shared" si="99"/>
        <v>1044.1758100562593</v>
      </c>
      <c r="L679">
        <f t="shared" si="100"/>
        <v>2088.3516201125185</v>
      </c>
      <c r="M679">
        <f t="shared" si="101"/>
        <v>6265.0548603375637</v>
      </c>
      <c r="N679">
        <f t="shared" si="103"/>
        <v>628</v>
      </c>
    </row>
    <row r="680" spans="2:14" x14ac:dyDescent="0.2">
      <c r="B680">
        <f t="shared" si="95"/>
        <v>629</v>
      </c>
      <c r="C680" t="str">
        <f>IF(B679&lt;Utenti!$B$25, Quellstärke/(Volumen*Verlustrate)*(1-EXP(-Verlustrate*B680)),"")</f>
        <v/>
      </c>
      <c r="D680">
        <f>IF(B680&gt;Utenti!$B$25, Quellstärke/(Volumen*Verlustrate)*(1-EXP(-Verlustrate*Utenti!$B$25))  * EXP(-Verlustrate*(B680-Utenti!$B$25)), "")</f>
        <v>2.0681376919137756E-12</v>
      </c>
      <c r="E680">
        <f t="shared" si="104"/>
        <v>2.0681376919137756E-12</v>
      </c>
      <c r="F680">
        <f t="shared" si="96"/>
        <v>853.85298843953069</v>
      </c>
      <c r="G680">
        <f t="shared" si="97"/>
        <v>1707.7059768790614</v>
      </c>
      <c r="H680">
        <f t="shared" si="98"/>
        <v>5123.1179306371878</v>
      </c>
      <c r="I680">
        <f t="shared" si="102"/>
        <v>629</v>
      </c>
      <c r="J680">
        <f>IF(B679&lt;Utenti!$B$25, C680+C$32/(INTERZONALFLOW)*(1-EXP(-INTERZONALFLOW/NFVOL*B680)),D680)</f>
        <v>2.0681376919137756E-12</v>
      </c>
      <c r="K680">
        <f t="shared" si="99"/>
        <v>1044.1758100562593</v>
      </c>
      <c r="L680">
        <f t="shared" si="100"/>
        <v>2088.3516201125185</v>
      </c>
      <c r="M680">
        <f t="shared" si="101"/>
        <v>6265.0548603375637</v>
      </c>
      <c r="N680">
        <f t="shared" si="103"/>
        <v>629</v>
      </c>
    </row>
    <row r="681" spans="2:14" x14ac:dyDescent="0.2">
      <c r="B681">
        <f t="shared" si="95"/>
        <v>630</v>
      </c>
      <c r="C681" t="str">
        <f>IF(B680&lt;Utenti!$B$25, Quellstärke/(Volumen*Verlustrate)*(1-EXP(-Verlustrate*B681)),"")</f>
        <v/>
      </c>
      <c r="D681">
        <f>IF(B681&gt;Utenti!$B$25, Quellstärke/(Volumen*Verlustrate)*(1-EXP(-Verlustrate*Utenti!$B$25))  * EXP(-Verlustrate*(B681-Utenti!$B$25)), "")</f>
        <v>1.9467207816618502E-12</v>
      </c>
      <c r="E681">
        <f t="shared" si="104"/>
        <v>1.9467207816618502E-12</v>
      </c>
      <c r="F681">
        <f t="shared" si="96"/>
        <v>853.85298843953069</v>
      </c>
      <c r="G681">
        <f t="shared" si="97"/>
        <v>1707.7059768790614</v>
      </c>
      <c r="H681">
        <f t="shared" si="98"/>
        <v>5123.1179306371878</v>
      </c>
      <c r="I681">
        <f t="shared" si="102"/>
        <v>630</v>
      </c>
      <c r="J681">
        <f>IF(B680&lt;Utenti!$B$25, C681+C$32/(INTERZONALFLOW)*(1-EXP(-INTERZONALFLOW/NFVOL*B681)),D681)</f>
        <v>1.9467207816618502E-12</v>
      </c>
      <c r="K681">
        <f t="shared" si="99"/>
        <v>1044.1758100562593</v>
      </c>
      <c r="L681">
        <f t="shared" si="100"/>
        <v>2088.3516201125185</v>
      </c>
      <c r="M681">
        <f t="shared" si="101"/>
        <v>6265.0548603375637</v>
      </c>
      <c r="N681">
        <f t="shared" si="103"/>
        <v>630</v>
      </c>
    </row>
    <row r="682" spans="2:14" x14ac:dyDescent="0.2">
      <c r="B682">
        <f t="shared" si="95"/>
        <v>631</v>
      </c>
      <c r="C682" t="str">
        <f>IF(B681&lt;Utenti!$B$25, Quellstärke/(Volumen*Verlustrate)*(1-EXP(-Verlustrate*B682)),"")</f>
        <v/>
      </c>
      <c r="D682">
        <f>IF(B682&gt;Utenti!$B$25, Quellstärke/(Volumen*Verlustrate)*(1-EXP(-Verlustrate*Utenti!$B$25))  * EXP(-Verlustrate*(B682-Utenti!$B$25)), "")</f>
        <v>1.8324320554533583E-12</v>
      </c>
      <c r="E682">
        <f t="shared" si="104"/>
        <v>1.8324320554533583E-12</v>
      </c>
      <c r="F682">
        <f t="shared" si="96"/>
        <v>853.85298843953069</v>
      </c>
      <c r="G682">
        <f t="shared" si="97"/>
        <v>1707.7059768790614</v>
      </c>
      <c r="H682">
        <f t="shared" si="98"/>
        <v>5123.1179306371878</v>
      </c>
      <c r="I682">
        <f t="shared" si="102"/>
        <v>631</v>
      </c>
      <c r="J682">
        <f>IF(B681&lt;Utenti!$B$25, C682+C$32/(INTERZONALFLOW)*(1-EXP(-INTERZONALFLOW/NFVOL*B682)),D682)</f>
        <v>1.8324320554533583E-12</v>
      </c>
      <c r="K682">
        <f t="shared" si="99"/>
        <v>1044.1758100562593</v>
      </c>
      <c r="L682">
        <f t="shared" si="100"/>
        <v>2088.3516201125185</v>
      </c>
      <c r="M682">
        <f t="shared" si="101"/>
        <v>6265.0548603375637</v>
      </c>
      <c r="N682">
        <f t="shared" si="103"/>
        <v>631</v>
      </c>
    </row>
    <row r="683" spans="2:14" x14ac:dyDescent="0.2">
      <c r="B683">
        <f t="shared" si="95"/>
        <v>632</v>
      </c>
      <c r="C683" t="str">
        <f>IF(B682&lt;Utenti!$B$25, Quellstärke/(Volumen*Verlustrate)*(1-EXP(-Verlustrate*B683)),"")</f>
        <v/>
      </c>
      <c r="D683">
        <f>IF(B683&gt;Utenti!$B$25, Quellstärke/(Volumen*Verlustrate)*(1-EXP(-Verlustrate*Utenti!$B$25))  * EXP(-Verlustrate*(B683-Utenti!$B$25)), "")</f>
        <v>1.7248530295066502E-12</v>
      </c>
      <c r="E683">
        <f t="shared" si="104"/>
        <v>1.7248530295066502E-12</v>
      </c>
      <c r="F683">
        <f t="shared" si="96"/>
        <v>853.85298843953069</v>
      </c>
      <c r="G683">
        <f t="shared" si="97"/>
        <v>1707.7059768790614</v>
      </c>
      <c r="H683">
        <f t="shared" si="98"/>
        <v>5123.1179306371878</v>
      </c>
      <c r="I683">
        <f t="shared" si="102"/>
        <v>632</v>
      </c>
      <c r="J683">
        <f>IF(B682&lt;Utenti!$B$25, C683+C$32/(INTERZONALFLOW)*(1-EXP(-INTERZONALFLOW/NFVOL*B683)),D683)</f>
        <v>1.7248530295066502E-12</v>
      </c>
      <c r="K683">
        <f t="shared" si="99"/>
        <v>1044.1758100562593</v>
      </c>
      <c r="L683">
        <f t="shared" si="100"/>
        <v>2088.3516201125185</v>
      </c>
      <c r="M683">
        <f t="shared" si="101"/>
        <v>6265.0548603375637</v>
      </c>
      <c r="N683">
        <f t="shared" si="103"/>
        <v>632</v>
      </c>
    </row>
    <row r="684" spans="2:14" x14ac:dyDescent="0.2">
      <c r="B684">
        <f t="shared" si="95"/>
        <v>633</v>
      </c>
      <c r="C684" t="str">
        <f>IF(B683&lt;Utenti!$B$25, Quellstärke/(Volumen*Verlustrate)*(1-EXP(-Verlustrate*B684)),"")</f>
        <v/>
      </c>
      <c r="D684">
        <f>IF(B684&gt;Utenti!$B$25, Quellstärke/(Volumen*Verlustrate)*(1-EXP(-Verlustrate*Utenti!$B$25))  * EXP(-Verlustrate*(B684-Utenti!$B$25)), "")</f>
        <v>1.6235897885240945E-12</v>
      </c>
      <c r="E684">
        <f t="shared" si="104"/>
        <v>1.6235897885240945E-12</v>
      </c>
      <c r="F684">
        <f t="shared" si="96"/>
        <v>853.85298843953069</v>
      </c>
      <c r="G684">
        <f t="shared" si="97"/>
        <v>1707.7059768790614</v>
      </c>
      <c r="H684">
        <f t="shared" si="98"/>
        <v>5123.1179306371878</v>
      </c>
      <c r="I684">
        <f t="shared" si="102"/>
        <v>633</v>
      </c>
      <c r="J684">
        <f>IF(B683&lt;Utenti!$B$25, C684+C$32/(INTERZONALFLOW)*(1-EXP(-INTERZONALFLOW/NFVOL*B684)),D684)</f>
        <v>1.6235897885240945E-12</v>
      </c>
      <c r="K684">
        <f t="shared" si="99"/>
        <v>1044.1758100562593</v>
      </c>
      <c r="L684">
        <f t="shared" si="100"/>
        <v>2088.3516201125185</v>
      </c>
      <c r="M684">
        <f t="shared" si="101"/>
        <v>6265.0548603375637</v>
      </c>
      <c r="N684">
        <f t="shared" si="103"/>
        <v>633</v>
      </c>
    </row>
    <row r="685" spans="2:14" x14ac:dyDescent="0.2">
      <c r="B685">
        <f t="shared" si="95"/>
        <v>634</v>
      </c>
      <c r="C685" t="str">
        <f>IF(B684&lt;Utenti!$B$25, Quellstärke/(Volumen*Verlustrate)*(1-EXP(-Verlustrate*B685)),"")</f>
        <v/>
      </c>
      <c r="D685">
        <f>IF(B685&gt;Utenti!$B$25, Quellstärke/(Volumen*Verlustrate)*(1-EXP(-Verlustrate*Utenti!$B$25))  * EXP(-Verlustrate*(B685-Utenti!$B$25)), "")</f>
        <v>1.528271543317327E-12</v>
      </c>
      <c r="E685">
        <f t="shared" si="104"/>
        <v>1.528271543317327E-12</v>
      </c>
      <c r="F685">
        <f t="shared" si="96"/>
        <v>853.85298843953069</v>
      </c>
      <c r="G685">
        <f t="shared" si="97"/>
        <v>1707.7059768790614</v>
      </c>
      <c r="H685">
        <f t="shared" si="98"/>
        <v>5123.1179306371878</v>
      </c>
      <c r="I685">
        <f t="shared" si="102"/>
        <v>634</v>
      </c>
      <c r="J685">
        <f>IF(B684&lt;Utenti!$B$25, C685+C$32/(INTERZONALFLOW)*(1-EXP(-INTERZONALFLOW/NFVOL*B685)),D685)</f>
        <v>1.528271543317327E-12</v>
      </c>
      <c r="K685">
        <f t="shared" si="99"/>
        <v>1044.1758100562593</v>
      </c>
      <c r="L685">
        <f t="shared" si="100"/>
        <v>2088.3516201125185</v>
      </c>
      <c r="M685">
        <f t="shared" si="101"/>
        <v>6265.0548603375637</v>
      </c>
      <c r="N685">
        <f t="shared" si="103"/>
        <v>634</v>
      </c>
    </row>
    <row r="686" spans="2:14" x14ac:dyDescent="0.2">
      <c r="B686">
        <f t="shared" si="95"/>
        <v>635</v>
      </c>
      <c r="C686" t="str">
        <f>IF(B685&lt;Utenti!$B$25, Quellstärke/(Volumen*Verlustrate)*(1-EXP(-Verlustrate*B686)),"")</f>
        <v/>
      </c>
      <c r="D686">
        <f>IF(B686&gt;Utenti!$B$25, Quellstärke/(Volumen*Verlustrate)*(1-EXP(-Verlustrate*Utenti!$B$25))  * EXP(-Verlustrate*(B686-Utenti!$B$25)), "")</f>
        <v>1.4385492731120858E-12</v>
      </c>
      <c r="E686">
        <f t="shared" si="104"/>
        <v>1.4385492731120858E-12</v>
      </c>
      <c r="F686">
        <f t="shared" si="96"/>
        <v>853.85298843953069</v>
      </c>
      <c r="G686">
        <f t="shared" si="97"/>
        <v>1707.7059768790614</v>
      </c>
      <c r="H686">
        <f t="shared" si="98"/>
        <v>5123.1179306371878</v>
      </c>
      <c r="I686">
        <f t="shared" si="102"/>
        <v>635</v>
      </c>
      <c r="J686">
        <f>IF(B685&lt;Utenti!$B$25, C686+C$32/(INTERZONALFLOW)*(1-EXP(-INTERZONALFLOW/NFVOL*B686)),D686)</f>
        <v>1.4385492731120858E-12</v>
      </c>
      <c r="K686">
        <f t="shared" si="99"/>
        <v>1044.1758100562593</v>
      </c>
      <c r="L686">
        <f t="shared" si="100"/>
        <v>2088.3516201125185</v>
      </c>
      <c r="M686">
        <f t="shared" si="101"/>
        <v>6265.0548603375637</v>
      </c>
      <c r="N686">
        <f t="shared" si="103"/>
        <v>635</v>
      </c>
    </row>
    <row r="687" spans="2:14" x14ac:dyDescent="0.2">
      <c r="B687">
        <f t="shared" si="95"/>
        <v>636</v>
      </c>
      <c r="C687" t="str">
        <f>IF(B686&lt;Utenti!$B$25, Quellstärke/(Volumen*Verlustrate)*(1-EXP(-Verlustrate*B687)),"")</f>
        <v/>
      </c>
      <c r="D687">
        <f>IF(B687&gt;Utenti!$B$25, Quellstärke/(Volumen*Verlustrate)*(1-EXP(-Verlustrate*Utenti!$B$25))  * EXP(-Verlustrate*(B687-Utenti!$B$25)), "")</f>
        <v>1.3540944475608937E-12</v>
      </c>
      <c r="E687">
        <f t="shared" si="104"/>
        <v>1.3540944475608937E-12</v>
      </c>
      <c r="F687">
        <f t="shared" si="96"/>
        <v>853.85298843953069</v>
      </c>
      <c r="G687">
        <f t="shared" si="97"/>
        <v>1707.7059768790614</v>
      </c>
      <c r="H687">
        <f t="shared" si="98"/>
        <v>5123.1179306371878</v>
      </c>
      <c r="I687">
        <f t="shared" si="102"/>
        <v>636</v>
      </c>
      <c r="J687">
        <f>IF(B686&lt;Utenti!$B$25, C687+C$32/(INTERZONALFLOW)*(1-EXP(-INTERZONALFLOW/NFVOL*B687)),D687)</f>
        <v>1.3540944475608937E-12</v>
      </c>
      <c r="K687">
        <f t="shared" si="99"/>
        <v>1044.1758100562593</v>
      </c>
      <c r="L687">
        <f t="shared" si="100"/>
        <v>2088.3516201125185</v>
      </c>
      <c r="M687">
        <f t="shared" si="101"/>
        <v>6265.0548603375637</v>
      </c>
      <c r="N687">
        <f t="shared" si="103"/>
        <v>636</v>
      </c>
    </row>
    <row r="688" spans="2:14" x14ac:dyDescent="0.2">
      <c r="B688">
        <f t="shared" si="95"/>
        <v>637</v>
      </c>
      <c r="C688" t="str">
        <f>IF(B687&lt;Utenti!$B$25, Quellstärke/(Volumen*Verlustrate)*(1-EXP(-Verlustrate*B688)),"")</f>
        <v/>
      </c>
      <c r="D688">
        <f>IF(B688&gt;Utenti!$B$25, Quellstärke/(Volumen*Verlustrate)*(1-EXP(-Verlustrate*Utenti!$B$25))  * EXP(-Verlustrate*(B688-Utenti!$B$25)), "")</f>
        <v>1.2745978237843539E-12</v>
      </c>
      <c r="E688">
        <f t="shared" si="104"/>
        <v>1.2745978237843539E-12</v>
      </c>
      <c r="F688">
        <f t="shared" si="96"/>
        <v>853.85298843953069</v>
      </c>
      <c r="G688">
        <f t="shared" si="97"/>
        <v>1707.7059768790614</v>
      </c>
      <c r="H688">
        <f t="shared" si="98"/>
        <v>5123.1179306371878</v>
      </c>
      <c r="I688">
        <f t="shared" si="102"/>
        <v>637</v>
      </c>
      <c r="J688">
        <f>IF(B687&lt;Utenti!$B$25, C688+C$32/(INTERZONALFLOW)*(1-EXP(-INTERZONALFLOW/NFVOL*B688)),D688)</f>
        <v>1.2745978237843539E-12</v>
      </c>
      <c r="K688">
        <f t="shared" si="99"/>
        <v>1044.1758100562593</v>
      </c>
      <c r="L688">
        <f t="shared" si="100"/>
        <v>2088.3516201125185</v>
      </c>
      <c r="M688">
        <f t="shared" si="101"/>
        <v>6265.0548603375637</v>
      </c>
      <c r="N688">
        <f t="shared" si="103"/>
        <v>637</v>
      </c>
    </row>
    <row r="689" spans="2:14" x14ac:dyDescent="0.2">
      <c r="B689">
        <f t="shared" si="95"/>
        <v>638</v>
      </c>
      <c r="C689" t="str">
        <f>IF(B688&lt;Utenti!$B$25, Quellstärke/(Volumen*Verlustrate)*(1-EXP(-Verlustrate*B689)),"")</f>
        <v/>
      </c>
      <c r="D689">
        <f>IF(B689&gt;Utenti!$B$25, Quellstärke/(Volumen*Verlustrate)*(1-EXP(-Verlustrate*Utenti!$B$25))  * EXP(-Verlustrate*(B689-Utenti!$B$25)), "")</f>
        <v>1.1997683140361332E-12</v>
      </c>
      <c r="E689">
        <f t="shared" si="104"/>
        <v>1.1997683140361332E-12</v>
      </c>
      <c r="F689">
        <f t="shared" si="96"/>
        <v>853.85298843953069</v>
      </c>
      <c r="G689">
        <f t="shared" si="97"/>
        <v>1707.7059768790614</v>
      </c>
      <c r="H689">
        <f t="shared" si="98"/>
        <v>5123.1179306371878</v>
      </c>
      <c r="I689">
        <f t="shared" si="102"/>
        <v>638</v>
      </c>
      <c r="J689">
        <f>IF(B688&lt;Utenti!$B$25, C689+C$32/(INTERZONALFLOW)*(1-EXP(-INTERZONALFLOW/NFVOL*B689)),D689)</f>
        <v>1.1997683140361332E-12</v>
      </c>
      <c r="K689">
        <f t="shared" si="99"/>
        <v>1044.1758100562593</v>
      </c>
      <c r="L689">
        <f t="shared" si="100"/>
        <v>2088.3516201125185</v>
      </c>
      <c r="M689">
        <f t="shared" si="101"/>
        <v>6265.0548603375637</v>
      </c>
      <c r="N689">
        <f t="shared" si="103"/>
        <v>638</v>
      </c>
    </row>
    <row r="690" spans="2:14" x14ac:dyDescent="0.2">
      <c r="B690">
        <f t="shared" si="95"/>
        <v>639</v>
      </c>
      <c r="C690" t="str">
        <f>IF(B689&lt;Utenti!$B$25, Quellstärke/(Volumen*Verlustrate)*(1-EXP(-Verlustrate*B690)),"")</f>
        <v/>
      </c>
      <c r="D690">
        <f>IF(B690&gt;Utenti!$B$25, Quellstärke/(Volumen*Verlustrate)*(1-EXP(-Verlustrate*Utenti!$B$25))  * EXP(-Verlustrate*(B690-Utenti!$B$25)), "")</f>
        <v>1.1293319198453544E-12</v>
      </c>
      <c r="E690">
        <f t="shared" si="104"/>
        <v>1.1293319198453544E-12</v>
      </c>
      <c r="F690">
        <f t="shared" si="96"/>
        <v>853.85298843953069</v>
      </c>
      <c r="G690">
        <f t="shared" si="97"/>
        <v>1707.7059768790614</v>
      </c>
      <c r="H690">
        <f t="shared" si="98"/>
        <v>5123.1179306371878</v>
      </c>
      <c r="I690">
        <f t="shared" si="102"/>
        <v>639</v>
      </c>
      <c r="J690">
        <f>IF(B689&lt;Utenti!$B$25, C690+C$32/(INTERZONALFLOW)*(1-EXP(-INTERZONALFLOW/NFVOL*B690)),D690)</f>
        <v>1.1293319198453544E-12</v>
      </c>
      <c r="K690">
        <f t="shared" si="99"/>
        <v>1044.1758100562593</v>
      </c>
      <c r="L690">
        <f t="shared" si="100"/>
        <v>2088.3516201125185</v>
      </c>
      <c r="M690">
        <f t="shared" si="101"/>
        <v>6265.0548603375637</v>
      </c>
      <c r="N690">
        <f t="shared" si="103"/>
        <v>639</v>
      </c>
    </row>
    <row r="691" spans="2:14" x14ac:dyDescent="0.2">
      <c r="B691">
        <f t="shared" si="95"/>
        <v>640</v>
      </c>
      <c r="C691" t="str">
        <f>IF(B690&lt;Utenti!$B$25, Quellstärke/(Volumen*Verlustrate)*(1-EXP(-Verlustrate*B691)),"")</f>
        <v/>
      </c>
      <c r="D691">
        <f>IF(B691&gt;Utenti!$B$25, Quellstärke/(Volumen*Verlustrate)*(1-EXP(-Verlustrate*Utenti!$B$25))  * EXP(-Verlustrate*(B691-Utenti!$B$25)), "")</f>
        <v>1.0630307287338416E-12</v>
      </c>
      <c r="E691">
        <f t="shared" si="104"/>
        <v>1.0630307287338416E-12</v>
      </c>
      <c r="F691">
        <f t="shared" si="96"/>
        <v>853.85298843953069</v>
      </c>
      <c r="G691">
        <f t="shared" si="97"/>
        <v>1707.7059768790614</v>
      </c>
      <c r="H691">
        <f t="shared" si="98"/>
        <v>5123.1179306371878</v>
      </c>
      <c r="I691">
        <f t="shared" si="102"/>
        <v>640</v>
      </c>
      <c r="J691">
        <f>IF(B690&lt;Utenti!$B$25, C691+C$32/(INTERZONALFLOW)*(1-EXP(-INTERZONALFLOW/NFVOL*B691)),D691)</f>
        <v>1.0630307287338416E-12</v>
      </c>
      <c r="K691">
        <f t="shared" si="99"/>
        <v>1044.1758100562593</v>
      </c>
      <c r="L691">
        <f t="shared" si="100"/>
        <v>2088.3516201125185</v>
      </c>
      <c r="M691">
        <f t="shared" si="101"/>
        <v>6265.0548603375637</v>
      </c>
      <c r="N691">
        <f t="shared" si="103"/>
        <v>640</v>
      </c>
    </row>
    <row r="692" spans="2:14" x14ac:dyDescent="0.2">
      <c r="B692">
        <f t="shared" si="95"/>
        <v>641</v>
      </c>
      <c r="C692" t="str">
        <f>IF(B691&lt;Utenti!$B$25, Quellstärke/(Volumen*Verlustrate)*(1-EXP(-Verlustrate*B692)),"")</f>
        <v/>
      </c>
      <c r="D692">
        <f>IF(B692&gt;Utenti!$B$25, Quellstärke/(Volumen*Verlustrate)*(1-EXP(-Verlustrate*Utenti!$B$25))  * EXP(-Verlustrate*(B692-Utenti!$B$25)), "")</f>
        <v>1.000621969834293E-12</v>
      </c>
      <c r="E692">
        <f t="shared" si="104"/>
        <v>1.000621969834293E-12</v>
      </c>
      <c r="F692">
        <f t="shared" si="96"/>
        <v>853.85298843953069</v>
      </c>
      <c r="G692">
        <f t="shared" si="97"/>
        <v>1707.7059768790614</v>
      </c>
      <c r="H692">
        <f t="shared" si="98"/>
        <v>5123.1179306371878</v>
      </c>
      <c r="I692">
        <f t="shared" si="102"/>
        <v>641</v>
      </c>
      <c r="J692">
        <f>IF(B691&lt;Utenti!$B$25, C692+C$32/(INTERZONALFLOW)*(1-EXP(-INTERZONALFLOW/NFVOL*B692)),D692)</f>
        <v>1.000621969834293E-12</v>
      </c>
      <c r="K692">
        <f t="shared" si="99"/>
        <v>1044.1758100562593</v>
      </c>
      <c r="L692">
        <f t="shared" si="100"/>
        <v>2088.3516201125185</v>
      </c>
      <c r="M692">
        <f t="shared" si="101"/>
        <v>6265.0548603375637</v>
      </c>
      <c r="N692">
        <f t="shared" si="103"/>
        <v>641</v>
      </c>
    </row>
    <row r="693" spans="2:14" x14ac:dyDescent="0.2">
      <c r="B693">
        <f t="shared" ref="B693:B756" si="105">B692+1</f>
        <v>642</v>
      </c>
      <c r="C693" t="str">
        <f>IF(B692&lt;Utenti!$B$25, Quellstärke/(Volumen*Verlustrate)*(1-EXP(-Verlustrate*B693)),"")</f>
        <v/>
      </c>
      <c r="D693">
        <f>IF(B693&gt;Utenti!$B$25, Quellstärke/(Volumen*Verlustrate)*(1-EXP(-Verlustrate*Utenti!$B$25))  * EXP(-Verlustrate*(B693-Utenti!$B$25)), "")</f>
        <v>9.4187712495161738E-13</v>
      </c>
      <c r="E693">
        <f t="shared" si="104"/>
        <v>9.4187712495161738E-13</v>
      </c>
      <c r="F693">
        <f t="shared" ref="F693:F756" si="106">$E693*$E$25+F692</f>
        <v>853.85298843953069</v>
      </c>
      <c r="G693">
        <f t="shared" ref="G693:G756" si="107">$E693*$E$26+G692</f>
        <v>1707.7059768790614</v>
      </c>
      <c r="H693">
        <f t="shared" ref="H693:H756" si="108">$E693*$E$27+H692</f>
        <v>5123.1179306371878</v>
      </c>
      <c r="I693">
        <f t="shared" si="102"/>
        <v>642</v>
      </c>
      <c r="J693">
        <f>IF(B692&lt;Utenti!$B$25, C693+C$32/(INTERZONALFLOW)*(1-EXP(-INTERZONALFLOW/NFVOL*B693)),D693)</f>
        <v>9.4187712495161738E-13</v>
      </c>
      <c r="K693">
        <f t="shared" ref="K693:K756" si="109">$J693*$E$25+K692</f>
        <v>1044.1758100562593</v>
      </c>
      <c r="L693">
        <f t="shared" ref="L693:L756" si="110">$J693*$E$26+L692</f>
        <v>2088.3516201125185</v>
      </c>
      <c r="M693">
        <f t="shared" ref="M693:M756" si="111">$J693*$E$27+M692</f>
        <v>6265.0548603375637</v>
      </c>
      <c r="N693">
        <f t="shared" si="103"/>
        <v>642</v>
      </c>
    </row>
    <row r="694" spans="2:14" x14ac:dyDescent="0.2">
      <c r="B694">
        <f t="shared" si="105"/>
        <v>643</v>
      </c>
      <c r="C694" t="str">
        <f>IF(B693&lt;Utenti!$B$25, Quellstärke/(Volumen*Verlustrate)*(1-EXP(-Verlustrate*B694)),"")</f>
        <v/>
      </c>
      <c r="D694">
        <f>IF(B694&gt;Utenti!$B$25, Quellstärke/(Volumen*Verlustrate)*(1-EXP(-Verlustrate*Utenti!$B$25))  * EXP(-Verlustrate*(B694-Utenti!$B$25)), "")</f>
        <v>8.8658109181236927E-13</v>
      </c>
      <c r="E694">
        <f t="shared" si="104"/>
        <v>8.8658109181236927E-13</v>
      </c>
      <c r="F694">
        <f t="shared" si="106"/>
        <v>853.85298843953069</v>
      </c>
      <c r="G694">
        <f t="shared" si="107"/>
        <v>1707.7059768790614</v>
      </c>
      <c r="H694">
        <f t="shared" si="108"/>
        <v>5123.1179306371878</v>
      </c>
      <c r="I694">
        <f t="shared" si="102"/>
        <v>643</v>
      </c>
      <c r="J694">
        <f>IF(B693&lt;Utenti!$B$25, C694+C$32/(INTERZONALFLOW)*(1-EXP(-INTERZONALFLOW/NFVOL*B694)),D694)</f>
        <v>8.8658109181236927E-13</v>
      </c>
      <c r="K694">
        <f t="shared" si="109"/>
        <v>1044.1758100562593</v>
      </c>
      <c r="L694">
        <f t="shared" si="110"/>
        <v>2088.3516201125185</v>
      </c>
      <c r="M694">
        <f t="shared" si="111"/>
        <v>6265.0548603375637</v>
      </c>
      <c r="N694">
        <f t="shared" si="103"/>
        <v>643</v>
      </c>
    </row>
    <row r="695" spans="2:14" x14ac:dyDescent="0.2">
      <c r="B695">
        <f t="shared" si="105"/>
        <v>644</v>
      </c>
      <c r="C695" t="str">
        <f>IF(B694&lt;Utenti!$B$25, Quellstärke/(Volumen*Verlustrate)*(1-EXP(-Verlustrate*B695)),"")</f>
        <v/>
      </c>
      <c r="D695">
        <f>IF(B695&gt;Utenti!$B$25, Quellstärke/(Volumen*Verlustrate)*(1-EXP(-Verlustrate*Utenti!$B$25))  * EXP(-Verlustrate*(B695-Utenti!$B$25)), "")</f>
        <v>8.3453139643834545E-13</v>
      </c>
      <c r="E695">
        <f t="shared" si="104"/>
        <v>8.3453139643834545E-13</v>
      </c>
      <c r="F695">
        <f t="shared" si="106"/>
        <v>853.85298843953069</v>
      </c>
      <c r="G695">
        <f t="shared" si="107"/>
        <v>1707.7059768790614</v>
      </c>
      <c r="H695">
        <f t="shared" si="108"/>
        <v>5123.1179306371878</v>
      </c>
      <c r="I695">
        <f t="shared" si="102"/>
        <v>644</v>
      </c>
      <c r="J695">
        <f>IF(B694&lt;Utenti!$B$25, C695+C$32/(INTERZONALFLOW)*(1-EXP(-INTERZONALFLOW/NFVOL*B695)),D695)</f>
        <v>8.3453139643834545E-13</v>
      </c>
      <c r="K695">
        <f t="shared" si="109"/>
        <v>1044.1758100562593</v>
      </c>
      <c r="L695">
        <f t="shared" si="110"/>
        <v>2088.3516201125185</v>
      </c>
      <c r="M695">
        <f t="shared" si="111"/>
        <v>6265.0548603375637</v>
      </c>
      <c r="N695">
        <f t="shared" si="103"/>
        <v>644</v>
      </c>
    </row>
    <row r="696" spans="2:14" x14ac:dyDescent="0.2">
      <c r="B696">
        <f t="shared" si="105"/>
        <v>645</v>
      </c>
      <c r="C696" t="str">
        <f>IF(B695&lt;Utenti!$B$25, Quellstärke/(Volumen*Verlustrate)*(1-EXP(-Verlustrate*B696)),"")</f>
        <v/>
      </c>
      <c r="D696">
        <f>IF(B696&gt;Utenti!$B$25, Quellstärke/(Volumen*Verlustrate)*(1-EXP(-Verlustrate*Utenti!$B$25))  * EXP(-Verlustrate*(B696-Utenti!$B$25)), "")</f>
        <v>7.8553745176051039E-13</v>
      </c>
      <c r="E696">
        <f t="shared" si="104"/>
        <v>7.8553745176051039E-13</v>
      </c>
      <c r="F696">
        <f t="shared" si="106"/>
        <v>853.85298843953069</v>
      </c>
      <c r="G696">
        <f t="shared" si="107"/>
        <v>1707.7059768790614</v>
      </c>
      <c r="H696">
        <f t="shared" si="108"/>
        <v>5123.1179306371878</v>
      </c>
      <c r="I696">
        <f t="shared" ref="I696:I759" si="112">B696</f>
        <v>645</v>
      </c>
      <c r="J696">
        <f>IF(B695&lt;Utenti!$B$25, C696+C$32/(INTERZONALFLOW)*(1-EXP(-INTERZONALFLOW/NFVOL*B696)),D696)</f>
        <v>7.8553745176051039E-13</v>
      </c>
      <c r="K696">
        <f t="shared" si="109"/>
        <v>1044.1758100562593</v>
      </c>
      <c r="L696">
        <f t="shared" si="110"/>
        <v>2088.3516201125185</v>
      </c>
      <c r="M696">
        <f t="shared" si="111"/>
        <v>6265.0548603375637</v>
      </c>
      <c r="N696">
        <f t="shared" si="103"/>
        <v>645</v>
      </c>
    </row>
    <row r="697" spans="2:14" x14ac:dyDescent="0.2">
      <c r="B697">
        <f t="shared" si="105"/>
        <v>646</v>
      </c>
      <c r="C697" t="str">
        <f>IF(B696&lt;Utenti!$B$25, Quellstärke/(Volumen*Verlustrate)*(1-EXP(-Verlustrate*B697)),"")</f>
        <v/>
      </c>
      <c r="D697">
        <f>IF(B697&gt;Utenti!$B$25, Quellstärke/(Volumen*Verlustrate)*(1-EXP(-Verlustrate*Utenti!$B$25))  * EXP(-Verlustrate*(B697-Utenti!$B$25)), "")</f>
        <v>7.3941985975836783E-13</v>
      </c>
      <c r="E697">
        <f t="shared" si="104"/>
        <v>7.3941985975836783E-13</v>
      </c>
      <c r="F697">
        <f t="shared" si="106"/>
        <v>853.85298843953069</v>
      </c>
      <c r="G697">
        <f t="shared" si="107"/>
        <v>1707.7059768790614</v>
      </c>
      <c r="H697">
        <f t="shared" si="108"/>
        <v>5123.1179306371878</v>
      </c>
      <c r="I697">
        <f t="shared" si="112"/>
        <v>646</v>
      </c>
      <c r="J697">
        <f>IF(B696&lt;Utenti!$B$25, C697+C$32/(INTERZONALFLOW)*(1-EXP(-INTERZONALFLOW/NFVOL*B697)),D697)</f>
        <v>7.3941985975836783E-13</v>
      </c>
      <c r="K697">
        <f t="shared" si="109"/>
        <v>1044.1758100562593</v>
      </c>
      <c r="L697">
        <f t="shared" si="110"/>
        <v>2088.3516201125185</v>
      </c>
      <c r="M697">
        <f t="shared" si="111"/>
        <v>6265.0548603375637</v>
      </c>
      <c r="N697">
        <f t="shared" si="103"/>
        <v>646</v>
      </c>
    </row>
    <row r="698" spans="2:14" x14ac:dyDescent="0.2">
      <c r="B698">
        <f t="shared" si="105"/>
        <v>647</v>
      </c>
      <c r="C698" t="str">
        <f>IF(B697&lt;Utenti!$B$25, Quellstärke/(Volumen*Verlustrate)*(1-EXP(-Verlustrate*B698)),"")</f>
        <v/>
      </c>
      <c r="D698">
        <f>IF(B698&gt;Utenti!$B$25, Quellstärke/(Volumen*Verlustrate)*(1-EXP(-Verlustrate*Utenti!$B$25))  * EXP(-Verlustrate*(B698-Utenti!$B$25)), "")</f>
        <v>6.9600975456962382E-13</v>
      </c>
      <c r="E698">
        <f t="shared" si="104"/>
        <v>6.9600975456962382E-13</v>
      </c>
      <c r="F698">
        <f t="shared" si="106"/>
        <v>853.85298843953069</v>
      </c>
      <c r="G698">
        <f t="shared" si="107"/>
        <v>1707.7059768790614</v>
      </c>
      <c r="H698">
        <f t="shared" si="108"/>
        <v>5123.1179306371878</v>
      </c>
      <c r="I698">
        <f t="shared" si="112"/>
        <v>647</v>
      </c>
      <c r="J698">
        <f>IF(B697&lt;Utenti!$B$25, C698+C$32/(INTERZONALFLOW)*(1-EXP(-INTERZONALFLOW/NFVOL*B698)),D698)</f>
        <v>6.9600975456962382E-13</v>
      </c>
      <c r="K698">
        <f t="shared" si="109"/>
        <v>1044.1758100562593</v>
      </c>
      <c r="L698">
        <f t="shared" si="110"/>
        <v>2088.3516201125185</v>
      </c>
      <c r="M698">
        <f t="shared" si="111"/>
        <v>6265.0548603375637</v>
      </c>
      <c r="N698">
        <f t="shared" ref="N698:N761" si="113">B698</f>
        <v>647</v>
      </c>
    </row>
    <row r="699" spans="2:14" x14ac:dyDescent="0.2">
      <c r="B699">
        <f t="shared" si="105"/>
        <v>648</v>
      </c>
      <c r="C699" t="str">
        <f>IF(B698&lt;Utenti!$B$25, Quellstärke/(Volumen*Verlustrate)*(1-EXP(-Verlustrate*B699)),"")</f>
        <v/>
      </c>
      <c r="D699">
        <f>IF(B699&gt;Utenti!$B$25, Quellstärke/(Volumen*Verlustrate)*(1-EXP(-Verlustrate*Utenti!$B$25))  * EXP(-Verlustrate*(B699-Utenti!$B$25)), "")</f>
        <v>6.5514818416478046E-13</v>
      </c>
      <c r="E699">
        <f t="shared" si="104"/>
        <v>6.5514818416478046E-13</v>
      </c>
      <c r="F699">
        <f t="shared" si="106"/>
        <v>853.85298843953069</v>
      </c>
      <c r="G699">
        <f t="shared" si="107"/>
        <v>1707.7059768790614</v>
      </c>
      <c r="H699">
        <f t="shared" si="108"/>
        <v>5123.1179306371878</v>
      </c>
      <c r="I699">
        <f t="shared" si="112"/>
        <v>648</v>
      </c>
      <c r="J699">
        <f>IF(B698&lt;Utenti!$B$25, C699+C$32/(INTERZONALFLOW)*(1-EXP(-INTERZONALFLOW/NFVOL*B699)),D699)</f>
        <v>6.5514818416478046E-13</v>
      </c>
      <c r="K699">
        <f t="shared" si="109"/>
        <v>1044.1758100562593</v>
      </c>
      <c r="L699">
        <f t="shared" si="110"/>
        <v>2088.3516201125185</v>
      </c>
      <c r="M699">
        <f t="shared" si="111"/>
        <v>6265.0548603375637</v>
      </c>
      <c r="N699">
        <f t="shared" si="113"/>
        <v>648</v>
      </c>
    </row>
    <row r="700" spans="2:14" x14ac:dyDescent="0.2">
      <c r="B700">
        <f t="shared" si="105"/>
        <v>649</v>
      </c>
      <c r="C700" t="str">
        <f>IF(B699&lt;Utenti!$B$25, Quellstärke/(Volumen*Verlustrate)*(1-EXP(-Verlustrate*B700)),"")</f>
        <v/>
      </c>
      <c r="D700">
        <f>IF(B700&gt;Utenti!$B$25, Quellstärke/(Volumen*Verlustrate)*(1-EXP(-Verlustrate*Utenti!$B$25))  * EXP(-Verlustrate*(B700-Utenti!$B$25)), "")</f>
        <v>6.1668552832253462E-13</v>
      </c>
      <c r="E700">
        <f t="shared" si="104"/>
        <v>6.1668552832253462E-13</v>
      </c>
      <c r="F700">
        <f t="shared" si="106"/>
        <v>853.85298843953069</v>
      </c>
      <c r="G700">
        <f t="shared" si="107"/>
        <v>1707.7059768790614</v>
      </c>
      <c r="H700">
        <f t="shared" si="108"/>
        <v>5123.1179306371878</v>
      </c>
      <c r="I700">
        <f t="shared" si="112"/>
        <v>649</v>
      </c>
      <c r="J700">
        <f>IF(B699&lt;Utenti!$B$25, C700+C$32/(INTERZONALFLOW)*(1-EXP(-INTERZONALFLOW/NFVOL*B700)),D700)</f>
        <v>6.1668552832253462E-13</v>
      </c>
      <c r="K700">
        <f t="shared" si="109"/>
        <v>1044.1758100562593</v>
      </c>
      <c r="L700">
        <f t="shared" si="110"/>
        <v>2088.3516201125185</v>
      </c>
      <c r="M700">
        <f t="shared" si="111"/>
        <v>6265.0548603375637</v>
      </c>
      <c r="N700">
        <f t="shared" si="113"/>
        <v>649</v>
      </c>
    </row>
    <row r="701" spans="2:14" x14ac:dyDescent="0.2">
      <c r="B701">
        <f t="shared" si="105"/>
        <v>650</v>
      </c>
      <c r="C701" t="str">
        <f>IF(B700&lt;Utenti!$B$25, Quellstärke/(Volumen*Verlustrate)*(1-EXP(-Verlustrate*B701)),"")</f>
        <v/>
      </c>
      <c r="D701">
        <f>IF(B701&gt;Utenti!$B$25, Quellstärke/(Volumen*Verlustrate)*(1-EXP(-Verlustrate*Utenti!$B$25))  * EXP(-Verlustrate*(B701-Utenti!$B$25)), "")</f>
        <v>5.8048095077493859E-13</v>
      </c>
      <c r="E701">
        <f t="shared" si="104"/>
        <v>5.8048095077493859E-13</v>
      </c>
      <c r="F701">
        <f t="shared" si="106"/>
        <v>853.85298843953069</v>
      </c>
      <c r="G701">
        <f t="shared" si="107"/>
        <v>1707.7059768790614</v>
      </c>
      <c r="H701">
        <f t="shared" si="108"/>
        <v>5123.1179306371878</v>
      </c>
      <c r="I701">
        <f t="shared" si="112"/>
        <v>650</v>
      </c>
      <c r="J701">
        <f>IF(B700&lt;Utenti!$B$25, C701+C$32/(INTERZONALFLOW)*(1-EXP(-INTERZONALFLOW/NFVOL*B701)),D701)</f>
        <v>5.8048095077493859E-13</v>
      </c>
      <c r="K701">
        <f t="shared" si="109"/>
        <v>1044.1758100562593</v>
      </c>
      <c r="L701">
        <f t="shared" si="110"/>
        <v>2088.3516201125185</v>
      </c>
      <c r="M701">
        <f t="shared" si="111"/>
        <v>6265.0548603375637</v>
      </c>
      <c r="N701">
        <f t="shared" si="113"/>
        <v>650</v>
      </c>
    </row>
    <row r="702" spans="2:14" x14ac:dyDescent="0.2">
      <c r="B702">
        <f t="shared" si="105"/>
        <v>651</v>
      </c>
      <c r="C702" t="str">
        <f>IF(B701&lt;Utenti!$B$25, Quellstärke/(Volumen*Verlustrate)*(1-EXP(-Verlustrate*B702)),"")</f>
        <v/>
      </c>
      <c r="D702">
        <f>IF(B702&gt;Utenti!$B$25, Quellstärke/(Volumen*Verlustrate)*(1-EXP(-Verlustrate*Utenti!$B$25))  * EXP(-Verlustrate*(B702-Utenti!$B$25)), "")</f>
        <v>5.4640188351613656E-13</v>
      </c>
      <c r="E702">
        <f t="shared" si="104"/>
        <v>5.4640188351613656E-13</v>
      </c>
      <c r="F702">
        <f t="shared" si="106"/>
        <v>853.85298843953069</v>
      </c>
      <c r="G702">
        <f t="shared" si="107"/>
        <v>1707.7059768790614</v>
      </c>
      <c r="H702">
        <f t="shared" si="108"/>
        <v>5123.1179306371878</v>
      </c>
      <c r="I702">
        <f t="shared" si="112"/>
        <v>651</v>
      </c>
      <c r="J702">
        <f>IF(B701&lt;Utenti!$B$25, C702+C$32/(INTERZONALFLOW)*(1-EXP(-INTERZONALFLOW/NFVOL*B702)),D702)</f>
        <v>5.4640188351613656E-13</v>
      </c>
      <c r="K702">
        <f t="shared" si="109"/>
        <v>1044.1758100562593</v>
      </c>
      <c r="L702">
        <f t="shared" si="110"/>
        <v>2088.3516201125185</v>
      </c>
      <c r="M702">
        <f t="shared" si="111"/>
        <v>6265.0548603375637</v>
      </c>
      <c r="N702">
        <f t="shared" si="113"/>
        <v>651</v>
      </c>
    </row>
    <row r="703" spans="2:14" x14ac:dyDescent="0.2">
      <c r="B703">
        <f t="shared" si="105"/>
        <v>652</v>
      </c>
      <c r="C703" t="str">
        <f>IF(B702&lt;Utenti!$B$25, Quellstärke/(Volumen*Verlustrate)*(1-EXP(-Verlustrate*B703)),"")</f>
        <v/>
      </c>
      <c r="D703">
        <f>IF(B703&gt;Utenti!$B$25, Quellstärke/(Volumen*Verlustrate)*(1-EXP(-Verlustrate*Utenti!$B$25))  * EXP(-Verlustrate*(B703-Utenti!$B$25)), "")</f>
        <v>5.143235413865181E-13</v>
      </c>
      <c r="E703">
        <f t="shared" si="104"/>
        <v>5.143235413865181E-13</v>
      </c>
      <c r="F703">
        <f t="shared" si="106"/>
        <v>853.85298843953069</v>
      </c>
      <c r="G703">
        <f t="shared" si="107"/>
        <v>1707.7059768790614</v>
      </c>
      <c r="H703">
        <f t="shared" si="108"/>
        <v>5123.1179306371878</v>
      </c>
      <c r="I703">
        <f t="shared" si="112"/>
        <v>652</v>
      </c>
      <c r="J703">
        <f>IF(B702&lt;Utenti!$B$25, C703+C$32/(INTERZONALFLOW)*(1-EXP(-INTERZONALFLOW/NFVOL*B703)),D703)</f>
        <v>5.143235413865181E-13</v>
      </c>
      <c r="K703">
        <f t="shared" si="109"/>
        <v>1044.1758100562593</v>
      </c>
      <c r="L703">
        <f t="shared" si="110"/>
        <v>2088.3516201125185</v>
      </c>
      <c r="M703">
        <f t="shared" si="111"/>
        <v>6265.0548603375637</v>
      </c>
      <c r="N703">
        <f t="shared" si="113"/>
        <v>652</v>
      </c>
    </row>
    <row r="704" spans="2:14" x14ac:dyDescent="0.2">
      <c r="B704">
        <f t="shared" si="105"/>
        <v>653</v>
      </c>
      <c r="C704" t="str">
        <f>IF(B703&lt;Utenti!$B$25, Quellstärke/(Volumen*Verlustrate)*(1-EXP(-Verlustrate*B704)),"")</f>
        <v/>
      </c>
      <c r="D704">
        <f>IF(B704&gt;Utenti!$B$25, Quellstärke/(Volumen*Verlustrate)*(1-EXP(-Verlustrate*Utenti!$B$25))  * EXP(-Verlustrate*(B704-Utenti!$B$25)), "")</f>
        <v>4.8412846515482254E-13</v>
      </c>
      <c r="E704">
        <f t="shared" si="104"/>
        <v>4.8412846515482254E-13</v>
      </c>
      <c r="F704">
        <f t="shared" si="106"/>
        <v>853.85298843953069</v>
      </c>
      <c r="G704">
        <f t="shared" si="107"/>
        <v>1707.7059768790614</v>
      </c>
      <c r="H704">
        <f t="shared" si="108"/>
        <v>5123.1179306371878</v>
      </c>
      <c r="I704">
        <f t="shared" si="112"/>
        <v>653</v>
      </c>
      <c r="J704">
        <f>IF(B703&lt;Utenti!$B$25, C704+C$32/(INTERZONALFLOW)*(1-EXP(-INTERZONALFLOW/NFVOL*B704)),D704)</f>
        <v>4.8412846515482254E-13</v>
      </c>
      <c r="K704">
        <f t="shared" si="109"/>
        <v>1044.1758100562593</v>
      </c>
      <c r="L704">
        <f t="shared" si="110"/>
        <v>2088.3516201125185</v>
      </c>
      <c r="M704">
        <f t="shared" si="111"/>
        <v>6265.0548603375637</v>
      </c>
      <c r="N704">
        <f t="shared" si="113"/>
        <v>653</v>
      </c>
    </row>
    <row r="705" spans="2:14" x14ac:dyDescent="0.2">
      <c r="B705">
        <f t="shared" si="105"/>
        <v>654</v>
      </c>
      <c r="C705" t="str">
        <f>IF(B704&lt;Utenti!$B$25, Quellstärke/(Volumen*Verlustrate)*(1-EXP(-Verlustrate*B705)),"")</f>
        <v/>
      </c>
      <c r="D705">
        <f>IF(B705&gt;Utenti!$B$25, Quellstärke/(Volumen*Verlustrate)*(1-EXP(-Verlustrate*Utenti!$B$25))  * EXP(-Verlustrate*(B705-Utenti!$B$25)), "")</f>
        <v>4.5570609142509363E-13</v>
      </c>
      <c r="E705">
        <f t="shared" si="104"/>
        <v>4.5570609142509363E-13</v>
      </c>
      <c r="F705">
        <f t="shared" si="106"/>
        <v>853.85298843953069</v>
      </c>
      <c r="G705">
        <f t="shared" si="107"/>
        <v>1707.7059768790614</v>
      </c>
      <c r="H705">
        <f t="shared" si="108"/>
        <v>5123.1179306371878</v>
      </c>
      <c r="I705">
        <f t="shared" si="112"/>
        <v>654</v>
      </c>
      <c r="J705">
        <f>IF(B704&lt;Utenti!$B$25, C705+C$32/(INTERZONALFLOW)*(1-EXP(-INTERZONALFLOW/NFVOL*B705)),D705)</f>
        <v>4.5570609142509363E-13</v>
      </c>
      <c r="K705">
        <f t="shared" si="109"/>
        <v>1044.1758100562593</v>
      </c>
      <c r="L705">
        <f t="shared" si="110"/>
        <v>2088.3516201125185</v>
      </c>
      <c r="M705">
        <f t="shared" si="111"/>
        <v>6265.0548603375637</v>
      </c>
      <c r="N705">
        <f t="shared" si="113"/>
        <v>654</v>
      </c>
    </row>
    <row r="706" spans="2:14" x14ac:dyDescent="0.2">
      <c r="B706">
        <f t="shared" si="105"/>
        <v>655</v>
      </c>
      <c r="C706" t="str">
        <f>IF(B705&lt;Utenti!$B$25, Quellstärke/(Volumen*Verlustrate)*(1-EXP(-Verlustrate*B706)),"")</f>
        <v/>
      </c>
      <c r="D706">
        <f>IF(B706&gt;Utenti!$B$25, Quellstärke/(Volumen*Verlustrate)*(1-EXP(-Verlustrate*Utenti!$B$25))  * EXP(-Verlustrate*(B706-Utenti!$B$25)), "")</f>
        <v>4.289523477937323E-13</v>
      </c>
      <c r="E706">
        <f t="shared" si="104"/>
        <v>4.289523477937323E-13</v>
      </c>
      <c r="F706">
        <f t="shared" si="106"/>
        <v>853.85298843953069</v>
      </c>
      <c r="G706">
        <f t="shared" si="107"/>
        <v>1707.7059768790614</v>
      </c>
      <c r="H706">
        <f t="shared" si="108"/>
        <v>5123.1179306371878</v>
      </c>
      <c r="I706">
        <f t="shared" si="112"/>
        <v>655</v>
      </c>
      <c r="J706">
        <f>IF(B705&lt;Utenti!$B$25, C706+C$32/(INTERZONALFLOW)*(1-EXP(-INTERZONALFLOW/NFVOL*B706)),D706)</f>
        <v>4.289523477937323E-13</v>
      </c>
      <c r="K706">
        <f t="shared" si="109"/>
        <v>1044.1758100562593</v>
      </c>
      <c r="L706">
        <f t="shared" si="110"/>
        <v>2088.3516201125185</v>
      </c>
      <c r="M706">
        <f t="shared" si="111"/>
        <v>6265.0548603375637</v>
      </c>
      <c r="N706">
        <f t="shared" si="113"/>
        <v>655</v>
      </c>
    </row>
    <row r="707" spans="2:14" x14ac:dyDescent="0.2">
      <c r="B707">
        <f t="shared" si="105"/>
        <v>656</v>
      </c>
      <c r="C707" t="str">
        <f>IF(B706&lt;Utenti!$B$25, Quellstärke/(Volumen*Verlustrate)*(1-EXP(-Verlustrate*B707)),"")</f>
        <v/>
      </c>
      <c r="D707">
        <f>IF(B707&gt;Utenti!$B$25, Quellstärke/(Volumen*Verlustrate)*(1-EXP(-Verlustrate*Utenti!$B$25))  * EXP(-Verlustrate*(B707-Utenti!$B$25)), "")</f>
        <v>4.0376927177415186E-13</v>
      </c>
      <c r="E707">
        <f t="shared" si="104"/>
        <v>4.0376927177415186E-13</v>
      </c>
      <c r="F707">
        <f t="shared" si="106"/>
        <v>853.85298843953069</v>
      </c>
      <c r="G707">
        <f t="shared" si="107"/>
        <v>1707.7059768790614</v>
      </c>
      <c r="H707">
        <f t="shared" si="108"/>
        <v>5123.1179306371878</v>
      </c>
      <c r="I707">
        <f t="shared" si="112"/>
        <v>656</v>
      </c>
      <c r="J707">
        <f>IF(B706&lt;Utenti!$B$25, C707+C$32/(INTERZONALFLOW)*(1-EXP(-INTERZONALFLOW/NFVOL*B707)),D707)</f>
        <v>4.0376927177415186E-13</v>
      </c>
      <c r="K707">
        <f t="shared" si="109"/>
        <v>1044.1758100562593</v>
      </c>
      <c r="L707">
        <f t="shared" si="110"/>
        <v>2088.3516201125185</v>
      </c>
      <c r="M707">
        <f t="shared" si="111"/>
        <v>6265.0548603375637</v>
      </c>
      <c r="N707">
        <f t="shared" si="113"/>
        <v>656</v>
      </c>
    </row>
    <row r="708" spans="2:14" x14ac:dyDescent="0.2">
      <c r="B708">
        <f t="shared" si="105"/>
        <v>657</v>
      </c>
      <c r="C708" t="str">
        <f>IF(B707&lt;Utenti!$B$25, Quellstärke/(Volumen*Verlustrate)*(1-EXP(-Verlustrate*B708)),"")</f>
        <v/>
      </c>
      <c r="D708">
        <f>IF(B708&gt;Utenti!$B$25, Quellstärke/(Volumen*Verlustrate)*(1-EXP(-Verlustrate*Utenti!$B$25))  * EXP(-Verlustrate*(B708-Utenti!$B$25)), "")</f>
        <v>3.8006465209376302E-13</v>
      </c>
      <c r="E708">
        <f t="shared" si="104"/>
        <v>3.8006465209376302E-13</v>
      </c>
      <c r="F708">
        <f t="shared" si="106"/>
        <v>853.85298843953069</v>
      </c>
      <c r="G708">
        <f t="shared" si="107"/>
        <v>1707.7059768790614</v>
      </c>
      <c r="H708">
        <f t="shared" si="108"/>
        <v>5123.1179306371878</v>
      </c>
      <c r="I708">
        <f t="shared" si="112"/>
        <v>657</v>
      </c>
      <c r="J708">
        <f>IF(B707&lt;Utenti!$B$25, C708+C$32/(INTERZONALFLOW)*(1-EXP(-INTERZONALFLOW/NFVOL*B708)),D708)</f>
        <v>3.8006465209376302E-13</v>
      </c>
      <c r="K708">
        <f t="shared" si="109"/>
        <v>1044.1758100562593</v>
      </c>
      <c r="L708">
        <f t="shared" si="110"/>
        <v>2088.3516201125185</v>
      </c>
      <c r="M708">
        <f t="shared" si="111"/>
        <v>6265.0548603375637</v>
      </c>
      <c r="N708">
        <f t="shared" si="113"/>
        <v>657</v>
      </c>
    </row>
    <row r="709" spans="2:14" x14ac:dyDescent="0.2">
      <c r="B709">
        <f t="shared" si="105"/>
        <v>658</v>
      </c>
      <c r="C709" t="str">
        <f>IF(B708&lt;Utenti!$B$25, Quellstärke/(Volumen*Verlustrate)*(1-EXP(-Verlustrate*B709)),"")</f>
        <v/>
      </c>
      <c r="D709">
        <f>IF(B709&gt;Utenti!$B$25, Quellstärke/(Volumen*Verlustrate)*(1-EXP(-Verlustrate*Utenti!$B$25))  * EXP(-Verlustrate*(B709-Utenti!$B$25)), "")</f>
        <v>3.5775169104981256E-13</v>
      </c>
      <c r="E709">
        <f t="shared" si="104"/>
        <v>3.5775169104981256E-13</v>
      </c>
      <c r="F709">
        <f t="shared" si="106"/>
        <v>853.85298843953069</v>
      </c>
      <c r="G709">
        <f t="shared" si="107"/>
        <v>1707.7059768790614</v>
      </c>
      <c r="H709">
        <f t="shared" si="108"/>
        <v>5123.1179306371878</v>
      </c>
      <c r="I709">
        <f t="shared" si="112"/>
        <v>658</v>
      </c>
      <c r="J709">
        <f>IF(B708&lt;Utenti!$B$25, C709+C$32/(INTERZONALFLOW)*(1-EXP(-INTERZONALFLOW/NFVOL*B709)),D709)</f>
        <v>3.5775169104981256E-13</v>
      </c>
      <c r="K709">
        <f t="shared" si="109"/>
        <v>1044.1758100562593</v>
      </c>
      <c r="L709">
        <f t="shared" si="110"/>
        <v>2088.3516201125185</v>
      </c>
      <c r="M709">
        <f t="shared" si="111"/>
        <v>6265.0548603375637</v>
      </c>
      <c r="N709">
        <f t="shared" si="113"/>
        <v>658</v>
      </c>
    </row>
    <row r="710" spans="2:14" x14ac:dyDescent="0.2">
      <c r="B710">
        <f t="shared" si="105"/>
        <v>659</v>
      </c>
      <c r="C710" t="str">
        <f>IF(B709&lt;Utenti!$B$25, Quellstärke/(Volumen*Verlustrate)*(1-EXP(-Verlustrate*B710)),"")</f>
        <v/>
      </c>
      <c r="D710">
        <f>IF(B710&gt;Utenti!$B$25, Quellstärke/(Volumen*Verlustrate)*(1-EXP(-Verlustrate*Utenti!$B$25))  * EXP(-Verlustrate*(B710-Utenti!$B$25)), "")</f>
        <v>3.3674868668772157E-13</v>
      </c>
      <c r="E710">
        <f t="shared" ref="E710:E771" si="114">IF(ISNUMBER(C710),C710)+IF((ISNUMBER(D710)),D710)</f>
        <v>3.3674868668772157E-13</v>
      </c>
      <c r="F710">
        <f t="shared" si="106"/>
        <v>853.85298843953069</v>
      </c>
      <c r="G710">
        <f t="shared" si="107"/>
        <v>1707.7059768790614</v>
      </c>
      <c r="H710">
        <f t="shared" si="108"/>
        <v>5123.1179306371878</v>
      </c>
      <c r="I710">
        <f t="shared" si="112"/>
        <v>659</v>
      </c>
      <c r="J710">
        <f>IF(B709&lt;Utenti!$B$25, C710+C$32/(INTERZONALFLOW)*(1-EXP(-INTERZONALFLOW/NFVOL*B710)),D710)</f>
        <v>3.3674868668772157E-13</v>
      </c>
      <c r="K710">
        <f t="shared" si="109"/>
        <v>1044.1758100562593</v>
      </c>
      <c r="L710">
        <f t="shared" si="110"/>
        <v>2088.3516201125185</v>
      </c>
      <c r="M710">
        <f t="shared" si="111"/>
        <v>6265.0548603375637</v>
      </c>
      <c r="N710">
        <f t="shared" si="113"/>
        <v>659</v>
      </c>
    </row>
    <row r="711" spans="2:14" x14ac:dyDescent="0.2">
      <c r="B711">
        <f t="shared" si="105"/>
        <v>660</v>
      </c>
      <c r="C711" t="str">
        <f>IF(B710&lt;Utenti!$B$25, Quellstärke/(Volumen*Verlustrate)*(1-EXP(-Verlustrate*B711)),"")</f>
        <v/>
      </c>
      <c r="D711">
        <f>IF(B711&gt;Utenti!$B$25, Quellstärke/(Volumen*Verlustrate)*(1-EXP(-Verlustrate*Utenti!$B$25))  * EXP(-Verlustrate*(B711-Utenti!$B$25)), "")</f>
        <v>3.1697873363822886E-13</v>
      </c>
      <c r="E711">
        <f t="shared" si="114"/>
        <v>3.1697873363822886E-13</v>
      </c>
      <c r="F711">
        <f t="shared" si="106"/>
        <v>853.85298843953069</v>
      </c>
      <c r="G711">
        <f t="shared" si="107"/>
        <v>1707.7059768790614</v>
      </c>
      <c r="H711">
        <f t="shared" si="108"/>
        <v>5123.1179306371878</v>
      </c>
      <c r="I711">
        <f t="shared" si="112"/>
        <v>660</v>
      </c>
      <c r="J711">
        <f>IF(B710&lt;Utenti!$B$25, C711+C$32/(INTERZONALFLOW)*(1-EXP(-INTERZONALFLOW/NFVOL*B711)),D711)</f>
        <v>3.1697873363822886E-13</v>
      </c>
      <c r="K711">
        <f t="shared" si="109"/>
        <v>1044.1758100562593</v>
      </c>
      <c r="L711">
        <f t="shared" si="110"/>
        <v>2088.3516201125185</v>
      </c>
      <c r="M711">
        <f t="shared" si="111"/>
        <v>6265.0548603375637</v>
      </c>
      <c r="N711">
        <f t="shared" si="113"/>
        <v>660</v>
      </c>
    </row>
    <row r="712" spans="2:14" x14ac:dyDescent="0.2">
      <c r="B712">
        <f t="shared" si="105"/>
        <v>661</v>
      </c>
      <c r="C712" t="str">
        <f>IF(B711&lt;Utenti!$B$25, Quellstärke/(Volumen*Verlustrate)*(1-EXP(-Verlustrate*B712)),"")</f>
        <v/>
      </c>
      <c r="D712">
        <f>IF(B712&gt;Utenti!$B$25, Quellstärke/(Volumen*Verlustrate)*(1-EXP(-Verlustrate*Utenti!$B$25))  * EXP(-Verlustrate*(B712-Utenti!$B$25)), "")</f>
        <v>2.983694415178827E-13</v>
      </c>
      <c r="E712">
        <f t="shared" si="114"/>
        <v>2.983694415178827E-13</v>
      </c>
      <c r="F712">
        <f t="shared" si="106"/>
        <v>853.85298843953069</v>
      </c>
      <c r="G712">
        <f t="shared" si="107"/>
        <v>1707.7059768790614</v>
      </c>
      <c r="H712">
        <f t="shared" si="108"/>
        <v>5123.1179306371878</v>
      </c>
      <c r="I712">
        <f t="shared" si="112"/>
        <v>661</v>
      </c>
      <c r="J712">
        <f>IF(B711&lt;Utenti!$B$25, C712+C$32/(INTERZONALFLOW)*(1-EXP(-INTERZONALFLOW/NFVOL*B712)),D712)</f>
        <v>2.983694415178827E-13</v>
      </c>
      <c r="K712">
        <f t="shared" si="109"/>
        <v>1044.1758100562593</v>
      </c>
      <c r="L712">
        <f t="shared" si="110"/>
        <v>2088.3516201125185</v>
      </c>
      <c r="M712">
        <f t="shared" si="111"/>
        <v>6265.0548603375637</v>
      </c>
      <c r="N712">
        <f t="shared" si="113"/>
        <v>661</v>
      </c>
    </row>
    <row r="713" spans="2:14" x14ac:dyDescent="0.2">
      <c r="B713">
        <f t="shared" si="105"/>
        <v>662</v>
      </c>
      <c r="C713" t="str">
        <f>IF(B712&lt;Utenti!$B$25, Quellstärke/(Volumen*Verlustrate)*(1-EXP(-Verlustrate*B713)),"")</f>
        <v/>
      </c>
      <c r="D713">
        <f>IF(B713&gt;Utenti!$B$25, Quellstärke/(Volumen*Verlustrate)*(1-EXP(-Verlustrate*Utenti!$B$25))  * EXP(-Verlustrate*(B713-Utenti!$B$25)), "")</f>
        <v>2.808526698617485E-13</v>
      </c>
      <c r="E713">
        <f t="shared" si="114"/>
        <v>2.808526698617485E-13</v>
      </c>
      <c r="F713">
        <f t="shared" si="106"/>
        <v>853.85298843953069</v>
      </c>
      <c r="G713">
        <f t="shared" si="107"/>
        <v>1707.7059768790614</v>
      </c>
      <c r="H713">
        <f t="shared" si="108"/>
        <v>5123.1179306371878</v>
      </c>
      <c r="I713">
        <f t="shared" si="112"/>
        <v>662</v>
      </c>
      <c r="J713">
        <f>IF(B712&lt;Utenti!$B$25, C713+C$32/(INTERZONALFLOW)*(1-EXP(-INTERZONALFLOW/NFVOL*B713)),D713)</f>
        <v>2.808526698617485E-13</v>
      </c>
      <c r="K713">
        <f t="shared" si="109"/>
        <v>1044.1758100562593</v>
      </c>
      <c r="L713">
        <f t="shared" si="110"/>
        <v>2088.3516201125185</v>
      </c>
      <c r="M713">
        <f t="shared" si="111"/>
        <v>6265.0548603375637</v>
      </c>
      <c r="N713">
        <f t="shared" si="113"/>
        <v>662</v>
      </c>
    </row>
    <row r="714" spans="2:14" x14ac:dyDescent="0.2">
      <c r="B714">
        <f t="shared" si="105"/>
        <v>663</v>
      </c>
      <c r="C714" t="str">
        <f>IF(B713&lt;Utenti!$B$25, Quellstärke/(Volumen*Verlustrate)*(1-EXP(-Verlustrate*B714)),"")</f>
        <v/>
      </c>
      <c r="D714">
        <f>IF(B714&gt;Utenti!$B$25, Quellstärke/(Volumen*Verlustrate)*(1-EXP(-Verlustrate*Utenti!$B$25))  * EXP(-Verlustrate*(B714-Utenti!$B$25)), "")</f>
        <v>2.6436427861780642E-13</v>
      </c>
      <c r="E714">
        <f t="shared" si="114"/>
        <v>2.6436427861780642E-13</v>
      </c>
      <c r="F714">
        <f t="shared" si="106"/>
        <v>853.85298843953069</v>
      </c>
      <c r="G714">
        <f t="shared" si="107"/>
        <v>1707.7059768790614</v>
      </c>
      <c r="H714">
        <f t="shared" si="108"/>
        <v>5123.1179306371878</v>
      </c>
      <c r="I714">
        <f t="shared" si="112"/>
        <v>663</v>
      </c>
      <c r="J714">
        <f>IF(B713&lt;Utenti!$B$25, C714+C$32/(INTERZONALFLOW)*(1-EXP(-INTERZONALFLOW/NFVOL*B714)),D714)</f>
        <v>2.6436427861780642E-13</v>
      </c>
      <c r="K714">
        <f t="shared" si="109"/>
        <v>1044.1758100562593</v>
      </c>
      <c r="L714">
        <f t="shared" si="110"/>
        <v>2088.3516201125185</v>
      </c>
      <c r="M714">
        <f t="shared" si="111"/>
        <v>6265.0548603375637</v>
      </c>
      <c r="N714">
        <f t="shared" si="113"/>
        <v>663</v>
      </c>
    </row>
    <row r="715" spans="2:14" x14ac:dyDescent="0.2">
      <c r="B715">
        <f t="shared" si="105"/>
        <v>664</v>
      </c>
      <c r="C715" t="str">
        <f>IF(B714&lt;Utenti!$B$25, Quellstärke/(Volumen*Verlustrate)*(1-EXP(-Verlustrate*B715)),"")</f>
        <v/>
      </c>
      <c r="D715">
        <f>IF(B715&gt;Utenti!$B$25, Quellstärke/(Volumen*Verlustrate)*(1-EXP(-Verlustrate*Utenti!$B$25))  * EXP(-Verlustrate*(B715-Utenti!$B$25)), "")</f>
        <v>2.4884389328937566E-13</v>
      </c>
      <c r="E715">
        <f t="shared" si="114"/>
        <v>2.4884389328937566E-13</v>
      </c>
      <c r="F715">
        <f t="shared" si="106"/>
        <v>853.85298843953069</v>
      </c>
      <c r="G715">
        <f t="shared" si="107"/>
        <v>1707.7059768790614</v>
      </c>
      <c r="H715">
        <f t="shared" si="108"/>
        <v>5123.1179306371878</v>
      </c>
      <c r="I715">
        <f t="shared" si="112"/>
        <v>664</v>
      </c>
      <c r="J715">
        <f>IF(B714&lt;Utenti!$B$25, C715+C$32/(INTERZONALFLOW)*(1-EXP(-INTERZONALFLOW/NFVOL*B715)),D715)</f>
        <v>2.4884389328937566E-13</v>
      </c>
      <c r="K715">
        <f t="shared" si="109"/>
        <v>1044.1758100562593</v>
      </c>
      <c r="L715">
        <f t="shared" si="110"/>
        <v>2088.3516201125185</v>
      </c>
      <c r="M715">
        <f t="shared" si="111"/>
        <v>6265.0548603375637</v>
      </c>
      <c r="N715">
        <f t="shared" si="113"/>
        <v>664</v>
      </c>
    </row>
    <row r="716" spans="2:14" x14ac:dyDescent="0.2">
      <c r="B716">
        <f t="shared" si="105"/>
        <v>665</v>
      </c>
      <c r="C716" t="str">
        <f>IF(B715&lt;Utenti!$B$25, Quellstärke/(Volumen*Verlustrate)*(1-EXP(-Verlustrate*B716)),"")</f>
        <v/>
      </c>
      <c r="D716">
        <f>IF(B716&gt;Utenti!$B$25, Quellstärke/(Volumen*Verlustrate)*(1-EXP(-Verlustrate*Utenti!$B$25))  * EXP(-Verlustrate*(B716-Utenti!$B$25)), "")</f>
        <v>2.3423468386565468E-13</v>
      </c>
      <c r="E716">
        <f t="shared" si="114"/>
        <v>2.3423468386565468E-13</v>
      </c>
      <c r="F716">
        <f t="shared" si="106"/>
        <v>853.85298843953069</v>
      </c>
      <c r="G716">
        <f t="shared" si="107"/>
        <v>1707.7059768790614</v>
      </c>
      <c r="H716">
        <f t="shared" si="108"/>
        <v>5123.1179306371878</v>
      </c>
      <c r="I716">
        <f t="shared" si="112"/>
        <v>665</v>
      </c>
      <c r="J716">
        <f>IF(B715&lt;Utenti!$B$25, C716+C$32/(INTERZONALFLOW)*(1-EXP(-INTERZONALFLOW/NFVOL*B716)),D716)</f>
        <v>2.3423468386565468E-13</v>
      </c>
      <c r="K716">
        <f t="shared" si="109"/>
        <v>1044.1758100562593</v>
      </c>
      <c r="L716">
        <f t="shared" si="110"/>
        <v>2088.3516201125185</v>
      </c>
      <c r="M716">
        <f t="shared" si="111"/>
        <v>6265.0548603375637</v>
      </c>
      <c r="N716">
        <f t="shared" si="113"/>
        <v>665</v>
      </c>
    </row>
    <row r="717" spans="2:14" x14ac:dyDescent="0.2">
      <c r="B717">
        <f t="shared" si="105"/>
        <v>666</v>
      </c>
      <c r="C717" t="str">
        <f>IF(B716&lt;Utenti!$B$25, Quellstärke/(Volumen*Verlustrate)*(1-EXP(-Verlustrate*B717)),"")</f>
        <v/>
      </c>
      <c r="D717">
        <f>IF(B717&gt;Utenti!$B$25, Quellstärke/(Volumen*Verlustrate)*(1-EXP(-Verlustrate*Utenti!$B$25))  * EXP(-Verlustrate*(B717-Utenti!$B$25)), "")</f>
        <v>2.2048315673087912E-13</v>
      </c>
      <c r="E717">
        <f t="shared" si="114"/>
        <v>2.2048315673087912E-13</v>
      </c>
      <c r="F717">
        <f t="shared" si="106"/>
        <v>853.85298843953069</v>
      </c>
      <c r="G717">
        <f t="shared" si="107"/>
        <v>1707.7059768790614</v>
      </c>
      <c r="H717">
        <f t="shared" si="108"/>
        <v>5123.1179306371878</v>
      </c>
      <c r="I717">
        <f t="shared" si="112"/>
        <v>666</v>
      </c>
      <c r="J717">
        <f>IF(B716&lt;Utenti!$B$25, C717+C$32/(INTERZONALFLOW)*(1-EXP(-INTERZONALFLOW/NFVOL*B717)),D717)</f>
        <v>2.2048315673087912E-13</v>
      </c>
      <c r="K717">
        <f t="shared" si="109"/>
        <v>1044.1758100562593</v>
      </c>
      <c r="L717">
        <f t="shared" si="110"/>
        <v>2088.3516201125185</v>
      </c>
      <c r="M717">
        <f t="shared" si="111"/>
        <v>6265.0548603375637</v>
      </c>
      <c r="N717">
        <f t="shared" si="113"/>
        <v>666</v>
      </c>
    </row>
    <row r="718" spans="2:14" x14ac:dyDescent="0.2">
      <c r="B718">
        <f t="shared" si="105"/>
        <v>667</v>
      </c>
      <c r="C718" t="str">
        <f>IF(B717&lt;Utenti!$B$25, Quellstärke/(Volumen*Verlustrate)*(1-EXP(-Verlustrate*B718)),"")</f>
        <v/>
      </c>
      <c r="D718">
        <f>IF(B718&gt;Utenti!$B$25, Quellstärke/(Volumen*Verlustrate)*(1-EXP(-Verlustrate*Utenti!$B$25))  * EXP(-Verlustrate*(B718-Utenti!$B$25)), "")</f>
        <v>2.0753895879012926E-13</v>
      </c>
      <c r="E718">
        <f t="shared" si="114"/>
        <v>2.0753895879012926E-13</v>
      </c>
      <c r="F718">
        <f t="shared" si="106"/>
        <v>853.85298843953069</v>
      </c>
      <c r="G718">
        <f t="shared" si="107"/>
        <v>1707.7059768790614</v>
      </c>
      <c r="H718">
        <f t="shared" si="108"/>
        <v>5123.1179306371878</v>
      </c>
      <c r="I718">
        <f t="shared" si="112"/>
        <v>667</v>
      </c>
      <c r="J718">
        <f>IF(B717&lt;Utenti!$B$25, C718+C$32/(INTERZONALFLOW)*(1-EXP(-INTERZONALFLOW/NFVOL*B718)),D718)</f>
        <v>2.0753895879012926E-13</v>
      </c>
      <c r="K718">
        <f t="shared" si="109"/>
        <v>1044.1758100562593</v>
      </c>
      <c r="L718">
        <f t="shared" si="110"/>
        <v>2088.3516201125185</v>
      </c>
      <c r="M718">
        <f t="shared" si="111"/>
        <v>6265.0548603375637</v>
      </c>
      <c r="N718">
        <f t="shared" si="113"/>
        <v>667</v>
      </c>
    </row>
    <row r="719" spans="2:14" x14ac:dyDescent="0.2">
      <c r="B719">
        <f t="shared" si="105"/>
        <v>668</v>
      </c>
      <c r="C719" t="str">
        <f>IF(B718&lt;Utenti!$B$25, Quellstärke/(Volumen*Verlustrate)*(1-EXP(-Verlustrate*B719)),"")</f>
        <v/>
      </c>
      <c r="D719">
        <f>IF(B719&gt;Utenti!$B$25, Quellstärke/(Volumen*Verlustrate)*(1-EXP(-Verlustrate*Utenti!$B$25))  * EXP(-Verlustrate*(B719-Utenti!$B$25)), "")</f>
        <v>1.9535469309460815E-13</v>
      </c>
      <c r="E719">
        <f t="shared" si="114"/>
        <v>1.9535469309460815E-13</v>
      </c>
      <c r="F719">
        <f t="shared" si="106"/>
        <v>853.85298843953069</v>
      </c>
      <c r="G719">
        <f t="shared" si="107"/>
        <v>1707.7059768790614</v>
      </c>
      <c r="H719">
        <f t="shared" si="108"/>
        <v>5123.1179306371878</v>
      </c>
      <c r="I719">
        <f t="shared" si="112"/>
        <v>668</v>
      </c>
      <c r="J719">
        <f>IF(B718&lt;Utenti!$B$25, C719+C$32/(INTERZONALFLOW)*(1-EXP(-INTERZONALFLOW/NFVOL*B719)),D719)</f>
        <v>1.9535469309460815E-13</v>
      </c>
      <c r="K719">
        <f t="shared" si="109"/>
        <v>1044.1758100562593</v>
      </c>
      <c r="L719">
        <f t="shared" si="110"/>
        <v>2088.3516201125185</v>
      </c>
      <c r="M719">
        <f t="shared" si="111"/>
        <v>6265.0548603375637</v>
      </c>
      <c r="N719">
        <f t="shared" si="113"/>
        <v>668</v>
      </c>
    </row>
    <row r="720" spans="2:14" x14ac:dyDescent="0.2">
      <c r="B720">
        <f t="shared" si="105"/>
        <v>669</v>
      </c>
      <c r="C720" t="str">
        <f>IF(B719&lt;Utenti!$B$25, Quellstärke/(Volumen*Verlustrate)*(1-EXP(-Verlustrate*B720)),"")</f>
        <v/>
      </c>
      <c r="D720">
        <f>IF(B720&gt;Utenti!$B$25, Quellstärke/(Volumen*Verlustrate)*(1-EXP(-Verlustrate*Utenti!$B$25))  * EXP(-Verlustrate*(B720-Utenti!$B$25)), "")</f>
        <v>1.8388574529122881E-13</v>
      </c>
      <c r="E720">
        <f t="shared" si="114"/>
        <v>1.8388574529122881E-13</v>
      </c>
      <c r="F720">
        <f t="shared" si="106"/>
        <v>853.85298843953069</v>
      </c>
      <c r="G720">
        <f t="shared" si="107"/>
        <v>1707.7059768790614</v>
      </c>
      <c r="H720">
        <f t="shared" si="108"/>
        <v>5123.1179306371878</v>
      </c>
      <c r="I720">
        <f t="shared" si="112"/>
        <v>669</v>
      </c>
      <c r="J720">
        <f>IF(B719&lt;Utenti!$B$25, C720+C$32/(INTERZONALFLOW)*(1-EXP(-INTERZONALFLOW/NFVOL*B720)),D720)</f>
        <v>1.8388574529122881E-13</v>
      </c>
      <c r="K720">
        <f t="shared" si="109"/>
        <v>1044.1758100562593</v>
      </c>
      <c r="L720">
        <f t="shared" si="110"/>
        <v>2088.3516201125185</v>
      </c>
      <c r="M720">
        <f t="shared" si="111"/>
        <v>6265.0548603375637</v>
      </c>
      <c r="N720">
        <f t="shared" si="113"/>
        <v>669</v>
      </c>
    </row>
    <row r="721" spans="2:14" x14ac:dyDescent="0.2">
      <c r="B721">
        <f t="shared" si="105"/>
        <v>670</v>
      </c>
      <c r="C721" t="str">
        <f>IF(B720&lt;Utenti!$B$25, Quellstärke/(Volumen*Verlustrate)*(1-EXP(-Verlustrate*B721)),"")</f>
        <v/>
      </c>
      <c r="D721">
        <f>IF(B721&gt;Utenti!$B$25, Quellstärke/(Volumen*Verlustrate)*(1-EXP(-Verlustrate*Utenti!$B$25))  * EXP(-Verlustrate*(B721-Utenti!$B$25)), "")</f>
        <v>1.7309012026107149E-13</v>
      </c>
      <c r="E721">
        <f t="shared" si="114"/>
        <v>1.7309012026107149E-13</v>
      </c>
      <c r="F721">
        <f t="shared" si="106"/>
        <v>853.85298843953069</v>
      </c>
      <c r="G721">
        <f t="shared" si="107"/>
        <v>1707.7059768790614</v>
      </c>
      <c r="H721">
        <f t="shared" si="108"/>
        <v>5123.1179306371878</v>
      </c>
      <c r="I721">
        <f t="shared" si="112"/>
        <v>670</v>
      </c>
      <c r="J721">
        <f>IF(B720&lt;Utenti!$B$25, C721+C$32/(INTERZONALFLOW)*(1-EXP(-INTERZONALFLOW/NFVOL*B721)),D721)</f>
        <v>1.7309012026107149E-13</v>
      </c>
      <c r="K721">
        <f t="shared" si="109"/>
        <v>1044.1758100562593</v>
      </c>
      <c r="L721">
        <f t="shared" si="110"/>
        <v>2088.3516201125185</v>
      </c>
      <c r="M721">
        <f t="shared" si="111"/>
        <v>6265.0548603375637</v>
      </c>
      <c r="N721">
        <f t="shared" si="113"/>
        <v>670</v>
      </c>
    </row>
    <row r="722" spans="2:14" x14ac:dyDescent="0.2">
      <c r="B722">
        <f t="shared" si="105"/>
        <v>671</v>
      </c>
      <c r="C722" t="str">
        <f>IF(B721&lt;Utenti!$B$25, Quellstärke/(Volumen*Verlustrate)*(1-EXP(-Verlustrate*B722)),"")</f>
        <v/>
      </c>
      <c r="D722">
        <f>IF(B722&gt;Utenti!$B$25, Quellstärke/(Volumen*Verlustrate)*(1-EXP(-Verlustrate*Utenti!$B$25))  * EXP(-Verlustrate*(B722-Utenti!$B$25)), "")</f>
        <v>1.6292828834852311E-13</v>
      </c>
      <c r="E722">
        <f t="shared" si="114"/>
        <v>1.6292828834852311E-13</v>
      </c>
      <c r="F722">
        <f t="shared" si="106"/>
        <v>853.85298843953069</v>
      </c>
      <c r="G722">
        <f t="shared" si="107"/>
        <v>1707.7059768790614</v>
      </c>
      <c r="H722">
        <f t="shared" si="108"/>
        <v>5123.1179306371878</v>
      </c>
      <c r="I722">
        <f t="shared" si="112"/>
        <v>671</v>
      </c>
      <c r="J722">
        <f>IF(B721&lt;Utenti!$B$25, C722+C$32/(INTERZONALFLOW)*(1-EXP(-INTERZONALFLOW/NFVOL*B722)),D722)</f>
        <v>1.6292828834852311E-13</v>
      </c>
      <c r="K722">
        <f t="shared" si="109"/>
        <v>1044.1758100562593</v>
      </c>
      <c r="L722">
        <f t="shared" si="110"/>
        <v>2088.3516201125185</v>
      </c>
      <c r="M722">
        <f t="shared" si="111"/>
        <v>6265.0548603375637</v>
      </c>
      <c r="N722">
        <f t="shared" si="113"/>
        <v>671</v>
      </c>
    </row>
    <row r="723" spans="2:14" x14ac:dyDescent="0.2">
      <c r="B723">
        <f t="shared" si="105"/>
        <v>672</v>
      </c>
      <c r="C723" t="str">
        <f>IF(B722&lt;Utenti!$B$25, Quellstärke/(Volumen*Verlustrate)*(1-EXP(-Verlustrate*B723)),"")</f>
        <v/>
      </c>
      <c r="D723">
        <f>IF(B723&gt;Utenti!$B$25, Quellstärke/(Volumen*Verlustrate)*(1-EXP(-Verlustrate*Utenti!$B$25))  * EXP(-Verlustrate*(B723-Utenti!$B$25)), "")</f>
        <v>1.5336304061803521E-13</v>
      </c>
      <c r="E723">
        <f t="shared" si="114"/>
        <v>1.5336304061803521E-13</v>
      </c>
      <c r="F723">
        <f t="shared" si="106"/>
        <v>853.85298843953069</v>
      </c>
      <c r="G723">
        <f t="shared" si="107"/>
        <v>1707.7059768790614</v>
      </c>
      <c r="H723">
        <f t="shared" si="108"/>
        <v>5123.1179306371878</v>
      </c>
      <c r="I723">
        <f t="shared" si="112"/>
        <v>672</v>
      </c>
      <c r="J723">
        <f>IF(B722&lt;Utenti!$B$25, C723+C$32/(INTERZONALFLOW)*(1-EXP(-INTERZONALFLOW/NFVOL*B723)),D723)</f>
        <v>1.5336304061803521E-13</v>
      </c>
      <c r="K723">
        <f t="shared" si="109"/>
        <v>1044.1758100562593</v>
      </c>
      <c r="L723">
        <f t="shared" si="110"/>
        <v>2088.3516201125185</v>
      </c>
      <c r="M723">
        <f t="shared" si="111"/>
        <v>6265.0548603375637</v>
      </c>
      <c r="N723">
        <f t="shared" si="113"/>
        <v>672</v>
      </c>
    </row>
    <row r="724" spans="2:14" x14ac:dyDescent="0.2">
      <c r="B724">
        <f t="shared" si="105"/>
        <v>673</v>
      </c>
      <c r="C724" t="str">
        <f>IF(B723&lt;Utenti!$B$25, Quellstärke/(Volumen*Verlustrate)*(1-EXP(-Verlustrate*B724)),"")</f>
        <v/>
      </c>
      <c r="D724">
        <f>IF(B724&gt;Utenti!$B$25, Quellstärke/(Volumen*Verlustrate)*(1-EXP(-Verlustrate*Utenti!$B$25))  * EXP(-Verlustrate*(B724-Utenti!$B$25)), "")</f>
        <v>1.4435935260853358E-13</v>
      </c>
      <c r="E724">
        <f t="shared" si="114"/>
        <v>1.4435935260853358E-13</v>
      </c>
      <c r="F724">
        <f t="shared" si="106"/>
        <v>853.85298843953069</v>
      </c>
      <c r="G724">
        <f t="shared" si="107"/>
        <v>1707.7059768790614</v>
      </c>
      <c r="H724">
        <f t="shared" si="108"/>
        <v>5123.1179306371878</v>
      </c>
      <c r="I724">
        <f t="shared" si="112"/>
        <v>673</v>
      </c>
      <c r="J724">
        <f>IF(B723&lt;Utenti!$B$25, C724+C$32/(INTERZONALFLOW)*(1-EXP(-INTERZONALFLOW/NFVOL*B724)),D724)</f>
        <v>1.4435935260853358E-13</v>
      </c>
      <c r="K724">
        <f t="shared" si="109"/>
        <v>1044.1758100562593</v>
      </c>
      <c r="L724">
        <f t="shared" si="110"/>
        <v>2088.3516201125185</v>
      </c>
      <c r="M724">
        <f t="shared" si="111"/>
        <v>6265.0548603375637</v>
      </c>
      <c r="N724">
        <f t="shared" si="113"/>
        <v>673</v>
      </c>
    </row>
    <row r="725" spans="2:14" x14ac:dyDescent="0.2">
      <c r="B725">
        <f t="shared" si="105"/>
        <v>674</v>
      </c>
      <c r="C725" t="str">
        <f>IF(B724&lt;Utenti!$B$25, Quellstärke/(Volumen*Verlustrate)*(1-EXP(-Verlustrate*B725)),"")</f>
        <v/>
      </c>
      <c r="D725">
        <f>IF(B725&gt;Utenti!$B$25, Quellstärke/(Volumen*Verlustrate)*(1-EXP(-Verlustrate*Utenti!$B$25))  * EXP(-Verlustrate*(B725-Utenti!$B$25)), "")</f>
        <v>1.3588425608656219E-13</v>
      </c>
      <c r="E725">
        <f t="shared" si="114"/>
        <v>1.3588425608656219E-13</v>
      </c>
      <c r="F725">
        <f t="shared" si="106"/>
        <v>853.85298843953069</v>
      </c>
      <c r="G725">
        <f t="shared" si="107"/>
        <v>1707.7059768790614</v>
      </c>
      <c r="H725">
        <f t="shared" si="108"/>
        <v>5123.1179306371878</v>
      </c>
      <c r="I725">
        <f t="shared" si="112"/>
        <v>674</v>
      </c>
      <c r="J725">
        <f>IF(B724&lt;Utenti!$B$25, C725+C$32/(INTERZONALFLOW)*(1-EXP(-INTERZONALFLOW/NFVOL*B725)),D725)</f>
        <v>1.3588425608656219E-13</v>
      </c>
      <c r="K725">
        <f t="shared" si="109"/>
        <v>1044.1758100562593</v>
      </c>
      <c r="L725">
        <f t="shared" si="110"/>
        <v>2088.3516201125185</v>
      </c>
      <c r="M725">
        <f t="shared" si="111"/>
        <v>6265.0548603375637</v>
      </c>
      <c r="N725">
        <f t="shared" si="113"/>
        <v>674</v>
      </c>
    </row>
    <row r="726" spans="2:14" x14ac:dyDescent="0.2">
      <c r="B726">
        <f t="shared" si="105"/>
        <v>675</v>
      </c>
      <c r="C726" t="str">
        <f>IF(B725&lt;Utenti!$B$25, Quellstärke/(Volumen*Verlustrate)*(1-EXP(-Verlustrate*B726)),"")</f>
        <v/>
      </c>
      <c r="D726">
        <f>IF(B726&gt;Utenti!$B$25, Quellstärke/(Volumen*Verlustrate)*(1-EXP(-Verlustrate*Utenti!$B$25))  * EXP(-Verlustrate*(B726-Utenti!$B$25)), "")</f>
        <v>1.2790671832859672E-13</v>
      </c>
      <c r="E726">
        <f t="shared" si="114"/>
        <v>1.2790671832859672E-13</v>
      </c>
      <c r="F726">
        <f t="shared" si="106"/>
        <v>853.85298843953069</v>
      </c>
      <c r="G726">
        <f t="shared" si="107"/>
        <v>1707.7059768790614</v>
      </c>
      <c r="H726">
        <f t="shared" si="108"/>
        <v>5123.1179306371878</v>
      </c>
      <c r="I726">
        <f t="shared" si="112"/>
        <v>675</v>
      </c>
      <c r="J726">
        <f>IF(B725&lt;Utenti!$B$25, C726+C$32/(INTERZONALFLOW)*(1-EXP(-INTERZONALFLOW/NFVOL*B726)),D726)</f>
        <v>1.2790671832859672E-13</v>
      </c>
      <c r="K726">
        <f t="shared" si="109"/>
        <v>1044.1758100562593</v>
      </c>
      <c r="L726">
        <f t="shared" si="110"/>
        <v>2088.3516201125185</v>
      </c>
      <c r="M726">
        <f t="shared" si="111"/>
        <v>6265.0548603375637</v>
      </c>
      <c r="N726">
        <f t="shared" si="113"/>
        <v>675</v>
      </c>
    </row>
    <row r="727" spans="2:14" x14ac:dyDescent="0.2">
      <c r="B727">
        <f t="shared" si="105"/>
        <v>676</v>
      </c>
      <c r="C727" t="str">
        <f>IF(B726&lt;Utenti!$B$25, Quellstärke/(Volumen*Verlustrate)*(1-EXP(-Verlustrate*B727)),"")</f>
        <v/>
      </c>
      <c r="D727">
        <f>IF(B727&gt;Utenti!$B$25, Quellstärke/(Volumen*Verlustrate)*(1-EXP(-Verlustrate*Utenti!$B$25))  * EXP(-Verlustrate*(B727-Utenti!$B$25)), "")</f>
        <v>1.2039752849049138E-13</v>
      </c>
      <c r="E727">
        <f t="shared" si="114"/>
        <v>1.2039752849049138E-13</v>
      </c>
      <c r="F727">
        <f t="shared" si="106"/>
        <v>853.85298843953069</v>
      </c>
      <c r="G727">
        <f t="shared" si="107"/>
        <v>1707.7059768790614</v>
      </c>
      <c r="H727">
        <f t="shared" si="108"/>
        <v>5123.1179306371878</v>
      </c>
      <c r="I727">
        <f t="shared" si="112"/>
        <v>676</v>
      </c>
      <c r="J727">
        <f>IF(B726&lt;Utenti!$B$25, C727+C$32/(INTERZONALFLOW)*(1-EXP(-INTERZONALFLOW/NFVOL*B727)),D727)</f>
        <v>1.2039752849049138E-13</v>
      </c>
      <c r="K727">
        <f t="shared" si="109"/>
        <v>1044.1758100562593</v>
      </c>
      <c r="L727">
        <f t="shared" si="110"/>
        <v>2088.3516201125185</v>
      </c>
      <c r="M727">
        <f t="shared" si="111"/>
        <v>6265.0548603375637</v>
      </c>
      <c r="N727">
        <f t="shared" si="113"/>
        <v>676</v>
      </c>
    </row>
    <row r="728" spans="2:14" x14ac:dyDescent="0.2">
      <c r="B728">
        <f t="shared" si="105"/>
        <v>677</v>
      </c>
      <c r="C728" t="str">
        <f>IF(B727&lt;Utenti!$B$25, Quellstärke/(Volumen*Verlustrate)*(1-EXP(-Verlustrate*B728)),"")</f>
        <v/>
      </c>
      <c r="D728">
        <f>IF(B728&gt;Utenti!$B$25, Quellstärke/(Volumen*Verlustrate)*(1-EXP(-Verlustrate*Utenti!$B$25))  * EXP(-Verlustrate*(B728-Utenti!$B$25)), "")</f>
        <v>1.133291906479766E-13</v>
      </c>
      <c r="E728">
        <f t="shared" si="114"/>
        <v>1.133291906479766E-13</v>
      </c>
      <c r="F728">
        <f t="shared" si="106"/>
        <v>853.85298843953069</v>
      </c>
      <c r="G728">
        <f t="shared" si="107"/>
        <v>1707.7059768790614</v>
      </c>
      <c r="H728">
        <f t="shared" si="108"/>
        <v>5123.1179306371878</v>
      </c>
      <c r="I728">
        <f t="shared" si="112"/>
        <v>677</v>
      </c>
      <c r="J728">
        <f>IF(B727&lt;Utenti!$B$25, C728+C$32/(INTERZONALFLOW)*(1-EXP(-INTERZONALFLOW/NFVOL*B728)),D728)</f>
        <v>1.133291906479766E-13</v>
      </c>
      <c r="K728">
        <f t="shared" si="109"/>
        <v>1044.1758100562593</v>
      </c>
      <c r="L728">
        <f t="shared" si="110"/>
        <v>2088.3516201125185</v>
      </c>
      <c r="M728">
        <f t="shared" si="111"/>
        <v>6265.0548603375637</v>
      </c>
      <c r="N728">
        <f t="shared" si="113"/>
        <v>677</v>
      </c>
    </row>
    <row r="729" spans="2:14" x14ac:dyDescent="0.2">
      <c r="B729">
        <f t="shared" si="105"/>
        <v>678</v>
      </c>
      <c r="C729" t="str">
        <f>IF(B728&lt;Utenti!$B$25, Quellstärke/(Volumen*Verlustrate)*(1-EXP(-Verlustrate*B729)),"")</f>
        <v/>
      </c>
      <c r="D729">
        <f>IF(B729&gt;Utenti!$B$25, Quellstärke/(Volumen*Verlustrate)*(1-EXP(-Verlustrate*Utenti!$B$25))  * EXP(-Verlustrate*(B729-Utenti!$B$25)), "")</f>
        <v>1.066758231165838E-13</v>
      </c>
      <c r="E729">
        <f t="shared" si="114"/>
        <v>1.066758231165838E-13</v>
      </c>
      <c r="F729">
        <f t="shared" si="106"/>
        <v>853.85298843953069</v>
      </c>
      <c r="G729">
        <f t="shared" si="107"/>
        <v>1707.7059768790614</v>
      </c>
      <c r="H729">
        <f t="shared" si="108"/>
        <v>5123.1179306371878</v>
      </c>
      <c r="I729">
        <f t="shared" si="112"/>
        <v>678</v>
      </c>
      <c r="J729">
        <f>IF(B728&lt;Utenti!$B$25, C729+C$32/(INTERZONALFLOW)*(1-EXP(-INTERZONALFLOW/NFVOL*B729)),D729)</f>
        <v>1.066758231165838E-13</v>
      </c>
      <c r="K729">
        <f t="shared" si="109"/>
        <v>1044.1758100562593</v>
      </c>
      <c r="L729">
        <f t="shared" si="110"/>
        <v>2088.3516201125185</v>
      </c>
      <c r="M729">
        <f t="shared" si="111"/>
        <v>6265.0548603375637</v>
      </c>
      <c r="N729">
        <f t="shared" si="113"/>
        <v>678</v>
      </c>
    </row>
    <row r="730" spans="2:14" x14ac:dyDescent="0.2">
      <c r="B730">
        <f t="shared" si="105"/>
        <v>679</v>
      </c>
      <c r="C730" t="str">
        <f>IF(B729&lt;Utenti!$B$25, Quellstärke/(Volumen*Verlustrate)*(1-EXP(-Verlustrate*B730)),"")</f>
        <v/>
      </c>
      <c r="D730">
        <f>IF(B730&gt;Utenti!$B$25, Quellstärke/(Volumen*Verlustrate)*(1-EXP(-Verlustrate*Utenti!$B$25))  * EXP(-Verlustrate*(B730-Utenti!$B$25)), "")</f>
        <v>1.0041306368231663E-13</v>
      </c>
      <c r="E730">
        <f t="shared" si="114"/>
        <v>1.0041306368231663E-13</v>
      </c>
      <c r="F730">
        <f t="shared" si="106"/>
        <v>853.85298843953069</v>
      </c>
      <c r="G730">
        <f t="shared" si="107"/>
        <v>1707.7059768790614</v>
      </c>
      <c r="H730">
        <f t="shared" si="108"/>
        <v>5123.1179306371878</v>
      </c>
      <c r="I730">
        <f t="shared" si="112"/>
        <v>679</v>
      </c>
      <c r="J730">
        <f>IF(B729&lt;Utenti!$B$25, C730+C$32/(INTERZONALFLOW)*(1-EXP(-INTERZONALFLOW/NFVOL*B730)),D730)</f>
        <v>1.0041306368231663E-13</v>
      </c>
      <c r="K730">
        <f t="shared" si="109"/>
        <v>1044.1758100562593</v>
      </c>
      <c r="L730">
        <f t="shared" si="110"/>
        <v>2088.3516201125185</v>
      </c>
      <c r="M730">
        <f t="shared" si="111"/>
        <v>6265.0548603375637</v>
      </c>
      <c r="N730">
        <f t="shared" si="113"/>
        <v>679</v>
      </c>
    </row>
    <row r="731" spans="2:14" x14ac:dyDescent="0.2">
      <c r="B731">
        <f t="shared" si="105"/>
        <v>680</v>
      </c>
      <c r="C731" t="str">
        <f>IF(B730&lt;Utenti!$B$25, Quellstärke/(Volumen*Verlustrate)*(1-EXP(-Verlustrate*B731)),"")</f>
        <v/>
      </c>
      <c r="D731">
        <f>IF(B731&gt;Utenti!$B$25, Quellstärke/(Volumen*Verlustrate)*(1-EXP(-Verlustrate*Utenti!$B$25))  * EXP(-Verlustrate*(B731-Utenti!$B$25)), "")</f>
        <v>9.4517980396079407E-14</v>
      </c>
      <c r="E731">
        <f t="shared" si="114"/>
        <v>9.4517980396079407E-14</v>
      </c>
      <c r="F731">
        <f t="shared" si="106"/>
        <v>853.85298843953069</v>
      </c>
      <c r="G731">
        <f t="shared" si="107"/>
        <v>1707.7059768790614</v>
      </c>
      <c r="H731">
        <f t="shared" si="108"/>
        <v>5123.1179306371878</v>
      </c>
      <c r="I731">
        <f t="shared" si="112"/>
        <v>680</v>
      </c>
      <c r="J731">
        <f>IF(B730&lt;Utenti!$B$25, C731+C$32/(INTERZONALFLOW)*(1-EXP(-INTERZONALFLOW/NFVOL*B731)),D731)</f>
        <v>9.4517980396079407E-14</v>
      </c>
      <c r="K731">
        <f t="shared" si="109"/>
        <v>1044.1758100562593</v>
      </c>
      <c r="L731">
        <f t="shared" si="110"/>
        <v>2088.3516201125185</v>
      </c>
      <c r="M731">
        <f t="shared" si="111"/>
        <v>6265.0548603375637</v>
      </c>
      <c r="N731">
        <f t="shared" si="113"/>
        <v>680</v>
      </c>
    </row>
    <row r="732" spans="2:14" x14ac:dyDescent="0.2">
      <c r="B732">
        <f t="shared" si="105"/>
        <v>681</v>
      </c>
      <c r="C732" t="str">
        <f>IF(B731&lt;Utenti!$B$25, Quellstärke/(Volumen*Verlustrate)*(1-EXP(-Verlustrate*B732)),"")</f>
        <v/>
      </c>
      <c r="D732">
        <f>IF(B732&gt;Utenti!$B$25, Quellstärke/(Volumen*Verlustrate)*(1-EXP(-Verlustrate*Utenti!$B$25))  * EXP(-Verlustrate*(B732-Utenti!$B$25)), "")</f>
        <v>8.8968987605215208E-14</v>
      </c>
      <c r="E732">
        <f t="shared" si="114"/>
        <v>8.8968987605215208E-14</v>
      </c>
      <c r="F732">
        <f t="shared" si="106"/>
        <v>853.85298843953069</v>
      </c>
      <c r="G732">
        <f t="shared" si="107"/>
        <v>1707.7059768790614</v>
      </c>
      <c r="H732">
        <f t="shared" si="108"/>
        <v>5123.1179306371878</v>
      </c>
      <c r="I732">
        <f t="shared" si="112"/>
        <v>681</v>
      </c>
      <c r="J732">
        <f>IF(B731&lt;Utenti!$B$25, C732+C$32/(INTERZONALFLOW)*(1-EXP(-INTERZONALFLOW/NFVOL*B732)),D732)</f>
        <v>8.8968987605215208E-14</v>
      </c>
      <c r="K732">
        <f t="shared" si="109"/>
        <v>1044.1758100562593</v>
      </c>
      <c r="L732">
        <f t="shared" si="110"/>
        <v>2088.3516201125185</v>
      </c>
      <c r="M732">
        <f t="shared" si="111"/>
        <v>6265.0548603375637</v>
      </c>
      <c r="N732">
        <f t="shared" si="113"/>
        <v>681</v>
      </c>
    </row>
    <row r="733" spans="2:14" x14ac:dyDescent="0.2">
      <c r="B733">
        <f t="shared" si="105"/>
        <v>682</v>
      </c>
      <c r="C733" t="str">
        <f>IF(B732&lt;Utenti!$B$25, Quellstärke/(Volumen*Verlustrate)*(1-EXP(-Verlustrate*B733)),"")</f>
        <v/>
      </c>
      <c r="D733">
        <f>IF(B733&gt;Utenti!$B$25, Quellstärke/(Volumen*Verlustrate)*(1-EXP(-Verlustrate*Utenti!$B$25))  * EXP(-Verlustrate*(B733-Utenti!$B$25)), "")</f>
        <v>8.3745766914685534E-14</v>
      </c>
      <c r="E733">
        <f t="shared" si="114"/>
        <v>8.3745766914685534E-14</v>
      </c>
      <c r="F733">
        <f t="shared" si="106"/>
        <v>853.85298843953069</v>
      </c>
      <c r="G733">
        <f t="shared" si="107"/>
        <v>1707.7059768790614</v>
      </c>
      <c r="H733">
        <f t="shared" si="108"/>
        <v>5123.1179306371878</v>
      </c>
      <c r="I733">
        <f t="shared" si="112"/>
        <v>682</v>
      </c>
      <c r="J733">
        <f>IF(B732&lt;Utenti!$B$25, C733+C$32/(INTERZONALFLOW)*(1-EXP(-INTERZONALFLOW/NFVOL*B733)),D733)</f>
        <v>8.3745766914685534E-14</v>
      </c>
      <c r="K733">
        <f t="shared" si="109"/>
        <v>1044.1758100562593</v>
      </c>
      <c r="L733">
        <f t="shared" si="110"/>
        <v>2088.3516201125185</v>
      </c>
      <c r="M733">
        <f t="shared" si="111"/>
        <v>6265.0548603375637</v>
      </c>
      <c r="N733">
        <f t="shared" si="113"/>
        <v>682</v>
      </c>
    </row>
    <row r="734" spans="2:14" x14ac:dyDescent="0.2">
      <c r="B734">
        <f t="shared" si="105"/>
        <v>683</v>
      </c>
      <c r="C734" t="str">
        <f>IF(B733&lt;Utenti!$B$25, Quellstärke/(Volumen*Verlustrate)*(1-EXP(-Verlustrate*B734)),"")</f>
        <v/>
      </c>
      <c r="D734">
        <f>IF(B734&gt;Utenti!$B$25, Quellstärke/(Volumen*Verlustrate)*(1-EXP(-Verlustrate*Utenti!$B$25))  * EXP(-Verlustrate*(B734-Utenti!$B$25)), "")</f>
        <v>7.8829192788496752E-14</v>
      </c>
      <c r="E734">
        <f t="shared" si="114"/>
        <v>7.8829192788496752E-14</v>
      </c>
      <c r="F734">
        <f t="shared" si="106"/>
        <v>853.85298843953069</v>
      </c>
      <c r="G734">
        <f t="shared" si="107"/>
        <v>1707.7059768790614</v>
      </c>
      <c r="H734">
        <f t="shared" si="108"/>
        <v>5123.1179306371878</v>
      </c>
      <c r="I734">
        <f t="shared" si="112"/>
        <v>683</v>
      </c>
      <c r="J734">
        <f>IF(B733&lt;Utenti!$B$25, C734+C$32/(INTERZONALFLOW)*(1-EXP(-INTERZONALFLOW/NFVOL*B734)),D734)</f>
        <v>7.8829192788496752E-14</v>
      </c>
      <c r="K734">
        <f t="shared" si="109"/>
        <v>1044.1758100562593</v>
      </c>
      <c r="L734">
        <f t="shared" si="110"/>
        <v>2088.3516201125185</v>
      </c>
      <c r="M734">
        <f t="shared" si="111"/>
        <v>6265.0548603375637</v>
      </c>
      <c r="N734">
        <f t="shared" si="113"/>
        <v>683</v>
      </c>
    </row>
    <row r="735" spans="2:14" x14ac:dyDescent="0.2">
      <c r="B735">
        <f t="shared" si="105"/>
        <v>684</v>
      </c>
      <c r="C735" t="str">
        <f>IF(B734&lt;Utenti!$B$25, Quellstärke/(Volumen*Verlustrate)*(1-EXP(-Verlustrate*B735)),"")</f>
        <v/>
      </c>
      <c r="D735">
        <f>IF(B735&gt;Utenti!$B$25, Quellstärke/(Volumen*Verlustrate)*(1-EXP(-Verlustrate*Utenti!$B$25))  * EXP(-Verlustrate*(B735-Utenti!$B$25)), "")</f>
        <v>7.4201262518933392E-14</v>
      </c>
      <c r="E735">
        <f t="shared" si="114"/>
        <v>7.4201262518933392E-14</v>
      </c>
      <c r="F735">
        <f t="shared" si="106"/>
        <v>853.85298843953069</v>
      </c>
      <c r="G735">
        <f t="shared" si="107"/>
        <v>1707.7059768790614</v>
      </c>
      <c r="H735">
        <f t="shared" si="108"/>
        <v>5123.1179306371878</v>
      </c>
      <c r="I735">
        <f t="shared" si="112"/>
        <v>684</v>
      </c>
      <c r="J735">
        <f>IF(B734&lt;Utenti!$B$25, C735+C$32/(INTERZONALFLOW)*(1-EXP(-INTERZONALFLOW/NFVOL*B735)),D735)</f>
        <v>7.4201262518933392E-14</v>
      </c>
      <c r="K735">
        <f t="shared" si="109"/>
        <v>1044.1758100562593</v>
      </c>
      <c r="L735">
        <f t="shared" si="110"/>
        <v>2088.3516201125185</v>
      </c>
      <c r="M735">
        <f t="shared" si="111"/>
        <v>6265.0548603375637</v>
      </c>
      <c r="N735">
        <f t="shared" si="113"/>
        <v>684</v>
      </c>
    </row>
    <row r="736" spans="2:14" x14ac:dyDescent="0.2">
      <c r="B736">
        <f t="shared" si="105"/>
        <v>685</v>
      </c>
      <c r="C736" t="str">
        <f>IF(B735&lt;Utenti!$B$25, Quellstärke/(Volumen*Verlustrate)*(1-EXP(-Verlustrate*B736)),"")</f>
        <v/>
      </c>
      <c r="D736">
        <f>IF(B736&gt;Utenti!$B$25, Quellstärke/(Volumen*Verlustrate)*(1-EXP(-Verlustrate*Utenti!$B$25))  * EXP(-Verlustrate*(B736-Utenti!$B$25)), "")</f>
        <v>6.9845030307186853E-14</v>
      </c>
      <c r="E736">
        <f t="shared" si="114"/>
        <v>6.9845030307186853E-14</v>
      </c>
      <c r="F736">
        <f t="shared" si="106"/>
        <v>853.85298843953069</v>
      </c>
      <c r="G736">
        <f t="shared" si="107"/>
        <v>1707.7059768790614</v>
      </c>
      <c r="H736">
        <f t="shared" si="108"/>
        <v>5123.1179306371878</v>
      </c>
      <c r="I736">
        <f t="shared" si="112"/>
        <v>685</v>
      </c>
      <c r="J736">
        <f>IF(B735&lt;Utenti!$B$25, C736+C$32/(INTERZONALFLOW)*(1-EXP(-INTERZONALFLOW/NFVOL*B736)),D736)</f>
        <v>6.9845030307186853E-14</v>
      </c>
      <c r="K736">
        <f t="shared" si="109"/>
        <v>1044.1758100562593</v>
      </c>
      <c r="L736">
        <f t="shared" si="110"/>
        <v>2088.3516201125185</v>
      </c>
      <c r="M736">
        <f t="shared" si="111"/>
        <v>6265.0548603375637</v>
      </c>
      <c r="N736">
        <f t="shared" si="113"/>
        <v>685</v>
      </c>
    </row>
    <row r="737" spans="2:14" x14ac:dyDescent="0.2">
      <c r="B737">
        <f t="shared" si="105"/>
        <v>686</v>
      </c>
      <c r="C737" t="str">
        <f>IF(B736&lt;Utenti!$B$25, Quellstärke/(Volumen*Verlustrate)*(1-EXP(-Verlustrate*B737)),"")</f>
        <v/>
      </c>
      <c r="D737">
        <f>IF(B737&gt;Utenti!$B$25, Quellstärke/(Volumen*Verlustrate)*(1-EXP(-Verlustrate*Utenti!$B$25))  * EXP(-Verlustrate*(B737-Utenti!$B$25)), "")</f>
        <v>6.574454521399979E-14</v>
      </c>
      <c r="E737">
        <f t="shared" si="114"/>
        <v>6.574454521399979E-14</v>
      </c>
      <c r="F737">
        <f t="shared" si="106"/>
        <v>853.85298843953069</v>
      </c>
      <c r="G737">
        <f t="shared" si="107"/>
        <v>1707.7059768790614</v>
      </c>
      <c r="H737">
        <f t="shared" si="108"/>
        <v>5123.1179306371878</v>
      </c>
      <c r="I737">
        <f t="shared" si="112"/>
        <v>686</v>
      </c>
      <c r="J737">
        <f>IF(B736&lt;Utenti!$B$25, C737+C$32/(INTERZONALFLOW)*(1-EXP(-INTERZONALFLOW/NFVOL*B737)),D737)</f>
        <v>6.574454521399979E-14</v>
      </c>
      <c r="K737">
        <f t="shared" si="109"/>
        <v>1044.1758100562593</v>
      </c>
      <c r="L737">
        <f t="shared" si="110"/>
        <v>2088.3516201125185</v>
      </c>
      <c r="M737">
        <f t="shared" si="111"/>
        <v>6265.0548603375637</v>
      </c>
      <c r="N737">
        <f t="shared" si="113"/>
        <v>686</v>
      </c>
    </row>
    <row r="738" spans="2:14" x14ac:dyDescent="0.2">
      <c r="B738">
        <f t="shared" si="105"/>
        <v>687</v>
      </c>
      <c r="C738" t="str">
        <f>IF(B737&lt;Utenti!$B$25, Quellstärke/(Volumen*Verlustrate)*(1-EXP(-Verlustrate*B738)),"")</f>
        <v/>
      </c>
      <c r="D738">
        <f>IF(B738&gt;Utenti!$B$25, Quellstärke/(Volumen*Verlustrate)*(1-EXP(-Verlustrate*Utenti!$B$25))  * EXP(-Verlustrate*(B738-Utenti!$B$25)), "")</f>
        <v>6.1884792753119832E-14</v>
      </c>
      <c r="E738">
        <f t="shared" si="114"/>
        <v>6.1884792753119832E-14</v>
      </c>
      <c r="F738">
        <f t="shared" si="106"/>
        <v>853.85298843953069</v>
      </c>
      <c r="G738">
        <f t="shared" si="107"/>
        <v>1707.7059768790614</v>
      </c>
      <c r="H738">
        <f t="shared" si="108"/>
        <v>5123.1179306371878</v>
      </c>
      <c r="I738">
        <f t="shared" si="112"/>
        <v>687</v>
      </c>
      <c r="J738">
        <f>IF(B737&lt;Utenti!$B$25, C738+C$32/(INTERZONALFLOW)*(1-EXP(-INTERZONALFLOW/NFVOL*B738)),D738)</f>
        <v>6.1884792753119832E-14</v>
      </c>
      <c r="K738">
        <f t="shared" si="109"/>
        <v>1044.1758100562593</v>
      </c>
      <c r="L738">
        <f t="shared" si="110"/>
        <v>2088.3516201125185</v>
      </c>
      <c r="M738">
        <f t="shared" si="111"/>
        <v>6265.0548603375637</v>
      </c>
      <c r="N738">
        <f t="shared" si="113"/>
        <v>687</v>
      </c>
    </row>
    <row r="739" spans="2:14" x14ac:dyDescent="0.2">
      <c r="B739">
        <f t="shared" si="105"/>
        <v>688</v>
      </c>
      <c r="C739" t="str">
        <f>IF(B738&lt;Utenti!$B$25, Quellstärke/(Volumen*Verlustrate)*(1-EXP(-Verlustrate*B739)),"")</f>
        <v/>
      </c>
      <c r="D739">
        <f>IF(B739&gt;Utenti!$B$25, Quellstärke/(Volumen*Verlustrate)*(1-EXP(-Verlustrate*Utenti!$B$25))  * EXP(-Verlustrate*(B739-Utenti!$B$25)), "")</f>
        <v>5.8251639913711188E-14</v>
      </c>
      <c r="E739">
        <f t="shared" si="114"/>
        <v>5.8251639913711188E-14</v>
      </c>
      <c r="F739">
        <f t="shared" si="106"/>
        <v>853.85298843953069</v>
      </c>
      <c r="G739">
        <f t="shared" si="107"/>
        <v>1707.7059768790614</v>
      </c>
      <c r="H739">
        <f t="shared" si="108"/>
        <v>5123.1179306371878</v>
      </c>
      <c r="I739">
        <f t="shared" si="112"/>
        <v>688</v>
      </c>
      <c r="J739">
        <f>IF(B738&lt;Utenti!$B$25, C739+C$32/(INTERZONALFLOW)*(1-EXP(-INTERZONALFLOW/NFVOL*B739)),D739)</f>
        <v>5.8251639913711188E-14</v>
      </c>
      <c r="K739">
        <f t="shared" si="109"/>
        <v>1044.1758100562593</v>
      </c>
      <c r="L739">
        <f t="shared" si="110"/>
        <v>2088.3516201125185</v>
      </c>
      <c r="M739">
        <f t="shared" si="111"/>
        <v>6265.0548603375637</v>
      </c>
      <c r="N739">
        <f t="shared" si="113"/>
        <v>688</v>
      </c>
    </row>
    <row r="740" spans="2:14" x14ac:dyDescent="0.2">
      <c r="B740">
        <f t="shared" si="105"/>
        <v>689</v>
      </c>
      <c r="C740" t="str">
        <f>IF(B739&lt;Utenti!$B$25, Quellstärke/(Volumen*Verlustrate)*(1-EXP(-Verlustrate*B740)),"")</f>
        <v/>
      </c>
      <c r="D740">
        <f>IF(B740&gt;Utenti!$B$25, Quellstärke/(Volumen*Verlustrate)*(1-EXP(-Verlustrate*Utenti!$B$25))  * EXP(-Verlustrate*(B740-Utenti!$B$25)), "")</f>
        <v>5.4831783410401818E-14</v>
      </c>
      <c r="E740">
        <f t="shared" si="114"/>
        <v>5.4831783410401818E-14</v>
      </c>
      <c r="F740">
        <f t="shared" si="106"/>
        <v>853.85298843953069</v>
      </c>
      <c r="G740">
        <f t="shared" si="107"/>
        <v>1707.7059768790614</v>
      </c>
      <c r="H740">
        <f t="shared" si="108"/>
        <v>5123.1179306371878</v>
      </c>
      <c r="I740">
        <f t="shared" si="112"/>
        <v>689</v>
      </c>
      <c r="J740">
        <f>IF(B739&lt;Utenti!$B$25, C740+C$32/(INTERZONALFLOW)*(1-EXP(-INTERZONALFLOW/NFVOL*B740)),D740)</f>
        <v>5.4831783410401818E-14</v>
      </c>
      <c r="K740">
        <f t="shared" si="109"/>
        <v>1044.1758100562593</v>
      </c>
      <c r="L740">
        <f t="shared" si="110"/>
        <v>2088.3516201125185</v>
      </c>
      <c r="M740">
        <f t="shared" si="111"/>
        <v>6265.0548603375637</v>
      </c>
      <c r="N740">
        <f t="shared" si="113"/>
        <v>689</v>
      </c>
    </row>
    <row r="741" spans="2:14" x14ac:dyDescent="0.2">
      <c r="B741">
        <f t="shared" si="105"/>
        <v>690</v>
      </c>
      <c r="C741" t="str">
        <f>IF(B740&lt;Utenti!$B$25, Quellstärke/(Volumen*Verlustrate)*(1-EXP(-Verlustrate*B741)),"")</f>
        <v/>
      </c>
      <c r="D741">
        <f>IF(B741&gt;Utenti!$B$25, Quellstärke/(Volumen*Verlustrate)*(1-EXP(-Verlustrate*Utenti!$B$25))  * EXP(-Verlustrate*(B741-Utenti!$B$25)), "")</f>
        <v>5.1612700971488415E-14</v>
      </c>
      <c r="E741">
        <f t="shared" si="114"/>
        <v>5.1612700971488415E-14</v>
      </c>
      <c r="F741">
        <f t="shared" si="106"/>
        <v>853.85298843953069</v>
      </c>
      <c r="G741">
        <f t="shared" si="107"/>
        <v>1707.7059768790614</v>
      </c>
      <c r="H741">
        <f t="shared" si="108"/>
        <v>5123.1179306371878</v>
      </c>
      <c r="I741">
        <f t="shared" si="112"/>
        <v>690</v>
      </c>
      <c r="J741">
        <f>IF(B740&lt;Utenti!$B$25, C741+C$32/(INTERZONALFLOW)*(1-EXP(-INTERZONALFLOW/NFVOL*B741)),D741)</f>
        <v>5.1612700971488415E-14</v>
      </c>
      <c r="K741">
        <f t="shared" si="109"/>
        <v>1044.1758100562593</v>
      </c>
      <c r="L741">
        <f t="shared" si="110"/>
        <v>2088.3516201125185</v>
      </c>
      <c r="M741">
        <f t="shared" si="111"/>
        <v>6265.0548603375637</v>
      </c>
      <c r="N741">
        <f t="shared" si="113"/>
        <v>690</v>
      </c>
    </row>
    <row r="742" spans="2:14" x14ac:dyDescent="0.2">
      <c r="B742">
        <f t="shared" si="105"/>
        <v>691</v>
      </c>
      <c r="C742" t="str">
        <f>IF(B741&lt;Utenti!$B$25, Quellstärke/(Volumen*Verlustrate)*(1-EXP(-Verlustrate*B742)),"")</f>
        <v/>
      </c>
      <c r="D742">
        <f>IF(B742&gt;Utenti!$B$25, Quellstärke/(Volumen*Verlustrate)*(1-EXP(-Verlustrate*Utenti!$B$25))  * EXP(-Verlustrate*(B742-Utenti!$B$25)), "")</f>
        <v>4.8582605486929175E-14</v>
      </c>
      <c r="E742">
        <f t="shared" si="114"/>
        <v>4.8582605486929175E-14</v>
      </c>
      <c r="F742">
        <f t="shared" si="106"/>
        <v>853.85298843953069</v>
      </c>
      <c r="G742">
        <f t="shared" si="107"/>
        <v>1707.7059768790614</v>
      </c>
      <c r="H742">
        <f t="shared" si="108"/>
        <v>5123.1179306371878</v>
      </c>
      <c r="I742">
        <f t="shared" si="112"/>
        <v>691</v>
      </c>
      <c r="J742">
        <f>IF(B741&lt;Utenti!$B$25, C742+C$32/(INTERZONALFLOW)*(1-EXP(-INTERZONALFLOW/NFVOL*B742)),D742)</f>
        <v>4.8582605486929175E-14</v>
      </c>
      <c r="K742">
        <f t="shared" si="109"/>
        <v>1044.1758100562593</v>
      </c>
      <c r="L742">
        <f t="shared" si="110"/>
        <v>2088.3516201125185</v>
      </c>
      <c r="M742">
        <f t="shared" si="111"/>
        <v>6265.0548603375637</v>
      </c>
      <c r="N742">
        <f t="shared" si="113"/>
        <v>691</v>
      </c>
    </row>
    <row r="743" spans="2:14" x14ac:dyDescent="0.2">
      <c r="B743">
        <f t="shared" si="105"/>
        <v>692</v>
      </c>
      <c r="C743" t="str">
        <f>IF(B742&lt;Utenti!$B$25, Quellstärke/(Volumen*Verlustrate)*(1-EXP(-Verlustrate*B743)),"")</f>
        <v/>
      </c>
      <c r="D743">
        <f>IF(B743&gt;Utenti!$B$25, Quellstärke/(Volumen*Verlustrate)*(1-EXP(-Verlustrate*Utenti!$B$25))  * EXP(-Verlustrate*(B743-Utenti!$B$25)), "")</f>
        <v>4.573040184822784E-14</v>
      </c>
      <c r="E743">
        <f t="shared" si="114"/>
        <v>4.573040184822784E-14</v>
      </c>
      <c r="F743">
        <f t="shared" si="106"/>
        <v>853.85298843953069</v>
      </c>
      <c r="G743">
        <f t="shared" si="107"/>
        <v>1707.7059768790614</v>
      </c>
      <c r="H743">
        <f t="shared" si="108"/>
        <v>5123.1179306371878</v>
      </c>
      <c r="I743">
        <f t="shared" si="112"/>
        <v>692</v>
      </c>
      <c r="J743">
        <f>IF(B742&lt;Utenti!$B$25, C743+C$32/(INTERZONALFLOW)*(1-EXP(-INTERZONALFLOW/NFVOL*B743)),D743)</f>
        <v>4.573040184822784E-14</v>
      </c>
      <c r="K743">
        <f t="shared" si="109"/>
        <v>1044.1758100562593</v>
      </c>
      <c r="L743">
        <f t="shared" si="110"/>
        <v>2088.3516201125185</v>
      </c>
      <c r="M743">
        <f t="shared" si="111"/>
        <v>6265.0548603375637</v>
      </c>
      <c r="N743">
        <f t="shared" si="113"/>
        <v>692</v>
      </c>
    </row>
    <row r="744" spans="2:14" x14ac:dyDescent="0.2">
      <c r="B744">
        <f t="shared" si="105"/>
        <v>693</v>
      </c>
      <c r="C744" t="str">
        <f>IF(B743&lt;Utenti!$B$25, Quellstärke/(Volumen*Verlustrate)*(1-EXP(-Verlustrate*B744)),"")</f>
        <v/>
      </c>
      <c r="D744">
        <f>IF(B744&gt;Utenti!$B$25, Quellstärke/(Volumen*Verlustrate)*(1-EXP(-Verlustrate*Utenti!$B$25))  * EXP(-Verlustrate*(B744-Utenti!$B$25)), "")</f>
        <v>4.304564632218123E-14</v>
      </c>
      <c r="E744">
        <f t="shared" si="114"/>
        <v>4.304564632218123E-14</v>
      </c>
      <c r="F744">
        <f t="shared" si="106"/>
        <v>853.85298843953069</v>
      </c>
      <c r="G744">
        <f t="shared" si="107"/>
        <v>1707.7059768790614</v>
      </c>
      <c r="H744">
        <f t="shared" si="108"/>
        <v>5123.1179306371878</v>
      </c>
      <c r="I744">
        <f t="shared" si="112"/>
        <v>693</v>
      </c>
      <c r="J744">
        <f>IF(B743&lt;Utenti!$B$25, C744+C$32/(INTERZONALFLOW)*(1-EXP(-INTERZONALFLOW/NFVOL*B744)),D744)</f>
        <v>4.304564632218123E-14</v>
      </c>
      <c r="K744">
        <f t="shared" si="109"/>
        <v>1044.1758100562593</v>
      </c>
      <c r="L744">
        <f t="shared" si="110"/>
        <v>2088.3516201125185</v>
      </c>
      <c r="M744">
        <f t="shared" si="111"/>
        <v>6265.0548603375637</v>
      </c>
      <c r="N744">
        <f t="shared" si="113"/>
        <v>693</v>
      </c>
    </row>
    <row r="745" spans="2:14" x14ac:dyDescent="0.2">
      <c r="B745">
        <f t="shared" si="105"/>
        <v>694</v>
      </c>
      <c r="C745" t="str">
        <f>IF(B744&lt;Utenti!$B$25, Quellstärke/(Volumen*Verlustrate)*(1-EXP(-Verlustrate*B745)),"")</f>
        <v/>
      </c>
      <c r="D745">
        <f>IF(B745&gt;Utenti!$B$25, Quellstärke/(Volumen*Verlustrate)*(1-EXP(-Verlustrate*Utenti!$B$25))  * EXP(-Verlustrate*(B745-Utenti!$B$25)), "")</f>
        <v>4.0518508309721317E-14</v>
      </c>
      <c r="E745">
        <f t="shared" si="114"/>
        <v>4.0518508309721317E-14</v>
      </c>
      <c r="F745">
        <f t="shared" si="106"/>
        <v>853.85298843953069</v>
      </c>
      <c r="G745">
        <f t="shared" si="107"/>
        <v>1707.7059768790614</v>
      </c>
      <c r="H745">
        <f t="shared" si="108"/>
        <v>5123.1179306371878</v>
      </c>
      <c r="I745">
        <f t="shared" si="112"/>
        <v>694</v>
      </c>
      <c r="J745">
        <f>IF(B744&lt;Utenti!$B$25, C745+C$32/(INTERZONALFLOW)*(1-EXP(-INTERZONALFLOW/NFVOL*B745)),D745)</f>
        <v>4.0518508309721317E-14</v>
      </c>
      <c r="K745">
        <f t="shared" si="109"/>
        <v>1044.1758100562593</v>
      </c>
      <c r="L745">
        <f t="shared" si="110"/>
        <v>2088.3516201125185</v>
      </c>
      <c r="M745">
        <f t="shared" si="111"/>
        <v>6265.0548603375637</v>
      </c>
      <c r="N745">
        <f t="shared" si="113"/>
        <v>694</v>
      </c>
    </row>
    <row r="746" spans="2:14" x14ac:dyDescent="0.2">
      <c r="B746">
        <f t="shared" si="105"/>
        <v>695</v>
      </c>
      <c r="C746" t="str">
        <f>IF(B745&lt;Utenti!$B$25, Quellstärke/(Volumen*Verlustrate)*(1-EXP(-Verlustrate*B746)),"")</f>
        <v/>
      </c>
      <c r="D746">
        <f>IF(B746&gt;Utenti!$B$25, Quellstärke/(Volumen*Verlustrate)*(1-EXP(-Verlustrate*Utenti!$B$25))  * EXP(-Verlustrate*(B746-Utenti!$B$25)), "")</f>
        <v>3.8139734349834997E-14</v>
      </c>
      <c r="E746">
        <f t="shared" si="114"/>
        <v>3.8139734349834997E-14</v>
      </c>
      <c r="F746">
        <f t="shared" si="106"/>
        <v>853.85298843953069</v>
      </c>
      <c r="G746">
        <f t="shared" si="107"/>
        <v>1707.7059768790614</v>
      </c>
      <c r="H746">
        <f t="shared" si="108"/>
        <v>5123.1179306371878</v>
      </c>
      <c r="I746">
        <f t="shared" si="112"/>
        <v>695</v>
      </c>
      <c r="J746">
        <f>IF(B745&lt;Utenti!$B$25, C746+C$32/(INTERZONALFLOW)*(1-EXP(-INTERZONALFLOW/NFVOL*B746)),D746)</f>
        <v>3.8139734349834997E-14</v>
      </c>
      <c r="K746">
        <f t="shared" si="109"/>
        <v>1044.1758100562593</v>
      </c>
      <c r="L746">
        <f t="shared" si="110"/>
        <v>2088.3516201125185</v>
      </c>
      <c r="M746">
        <f t="shared" si="111"/>
        <v>6265.0548603375637</v>
      </c>
      <c r="N746">
        <f t="shared" si="113"/>
        <v>695</v>
      </c>
    </row>
    <row r="747" spans="2:14" x14ac:dyDescent="0.2">
      <c r="B747">
        <f t="shared" si="105"/>
        <v>696</v>
      </c>
      <c r="C747" t="str">
        <f>IF(B746&lt;Utenti!$B$25, Quellstärke/(Volumen*Verlustrate)*(1-EXP(-Verlustrate*B747)),"")</f>
        <v/>
      </c>
      <c r="D747">
        <f>IF(B747&gt;Utenti!$B$25, Quellstärke/(Volumen*Verlustrate)*(1-EXP(-Verlustrate*Utenti!$B$25))  * EXP(-Verlustrate*(B747-Utenti!$B$25)), "")</f>
        <v>3.590061423675344E-14</v>
      </c>
      <c r="E747">
        <f t="shared" si="114"/>
        <v>3.590061423675344E-14</v>
      </c>
      <c r="F747">
        <f t="shared" si="106"/>
        <v>853.85298843953069</v>
      </c>
      <c r="G747">
        <f t="shared" si="107"/>
        <v>1707.7059768790614</v>
      </c>
      <c r="H747">
        <f t="shared" si="108"/>
        <v>5123.1179306371878</v>
      </c>
      <c r="I747">
        <f t="shared" si="112"/>
        <v>696</v>
      </c>
      <c r="J747">
        <f>IF(B746&lt;Utenti!$B$25, C747+C$32/(INTERZONALFLOW)*(1-EXP(-INTERZONALFLOW/NFVOL*B747)),D747)</f>
        <v>3.590061423675344E-14</v>
      </c>
      <c r="K747">
        <f t="shared" si="109"/>
        <v>1044.1758100562593</v>
      </c>
      <c r="L747">
        <f t="shared" si="110"/>
        <v>2088.3516201125185</v>
      </c>
      <c r="M747">
        <f t="shared" si="111"/>
        <v>6265.0548603375637</v>
      </c>
      <c r="N747">
        <f t="shared" si="113"/>
        <v>696</v>
      </c>
    </row>
    <row r="748" spans="2:14" x14ac:dyDescent="0.2">
      <c r="B748">
        <f t="shared" si="105"/>
        <v>697</v>
      </c>
      <c r="C748" t="str">
        <f>IF(B747&lt;Utenti!$B$25, Quellstärke/(Volumen*Verlustrate)*(1-EXP(-Verlustrate*B748)),"")</f>
        <v/>
      </c>
      <c r="D748">
        <f>IF(B748&gt;Utenti!$B$25, Quellstärke/(Volumen*Verlustrate)*(1-EXP(-Verlustrate*Utenti!$B$25))  * EXP(-Verlustrate*(B748-Utenti!$B$25)), "")</f>
        <v>3.379294912634205E-14</v>
      </c>
      <c r="E748">
        <f t="shared" si="114"/>
        <v>3.379294912634205E-14</v>
      </c>
      <c r="F748">
        <f t="shared" si="106"/>
        <v>853.85298843953069</v>
      </c>
      <c r="G748">
        <f t="shared" si="107"/>
        <v>1707.7059768790614</v>
      </c>
      <c r="H748">
        <f t="shared" si="108"/>
        <v>5123.1179306371878</v>
      </c>
      <c r="I748">
        <f t="shared" si="112"/>
        <v>697</v>
      </c>
      <c r="J748">
        <f>IF(B747&lt;Utenti!$B$25, C748+C$32/(INTERZONALFLOW)*(1-EXP(-INTERZONALFLOW/NFVOL*B748)),D748)</f>
        <v>3.379294912634205E-14</v>
      </c>
      <c r="K748">
        <f t="shared" si="109"/>
        <v>1044.1758100562593</v>
      </c>
      <c r="L748">
        <f t="shared" si="110"/>
        <v>2088.3516201125185</v>
      </c>
      <c r="M748">
        <f t="shared" si="111"/>
        <v>6265.0548603375637</v>
      </c>
      <c r="N748">
        <f t="shared" si="113"/>
        <v>697</v>
      </c>
    </row>
    <row r="749" spans="2:14" x14ac:dyDescent="0.2">
      <c r="B749">
        <f t="shared" si="105"/>
        <v>698</v>
      </c>
      <c r="C749" t="str">
        <f>IF(B748&lt;Utenti!$B$25, Quellstärke/(Volumen*Verlustrate)*(1-EXP(-Verlustrate*B749)),"")</f>
        <v/>
      </c>
      <c r="D749">
        <f>IF(B749&gt;Utenti!$B$25, Quellstärke/(Volumen*Verlustrate)*(1-EXP(-Verlustrate*Utenti!$B$25))  * EXP(-Verlustrate*(B749-Utenti!$B$25)), "")</f>
        <v>3.18090215149149E-14</v>
      </c>
      <c r="E749">
        <f t="shared" si="114"/>
        <v>3.18090215149149E-14</v>
      </c>
      <c r="F749">
        <f t="shared" si="106"/>
        <v>853.85298843953069</v>
      </c>
      <c r="G749">
        <f t="shared" si="107"/>
        <v>1707.7059768790614</v>
      </c>
      <c r="H749">
        <f t="shared" si="108"/>
        <v>5123.1179306371878</v>
      </c>
      <c r="I749">
        <f t="shared" si="112"/>
        <v>698</v>
      </c>
      <c r="J749">
        <f>IF(B748&lt;Utenti!$B$25, C749+C$32/(INTERZONALFLOW)*(1-EXP(-INTERZONALFLOW/NFVOL*B749)),D749)</f>
        <v>3.18090215149149E-14</v>
      </c>
      <c r="K749">
        <f t="shared" si="109"/>
        <v>1044.1758100562593</v>
      </c>
      <c r="L749">
        <f t="shared" si="110"/>
        <v>2088.3516201125185</v>
      </c>
      <c r="M749">
        <f t="shared" si="111"/>
        <v>6265.0548603375637</v>
      </c>
      <c r="N749">
        <f t="shared" si="113"/>
        <v>698</v>
      </c>
    </row>
    <row r="750" spans="2:14" x14ac:dyDescent="0.2">
      <c r="B750">
        <f t="shared" si="105"/>
        <v>699</v>
      </c>
      <c r="C750" t="str">
        <f>IF(B749&lt;Utenti!$B$25, Quellstärke/(Volumen*Verlustrate)*(1-EXP(-Verlustrate*B750)),"")</f>
        <v/>
      </c>
      <c r="D750">
        <f>IF(B750&gt;Utenti!$B$25, Quellstärke/(Volumen*Verlustrate)*(1-EXP(-Verlustrate*Utenti!$B$25))  * EXP(-Verlustrate*(B750-Utenti!$B$25)), "")</f>
        <v>2.9941566980539046E-14</v>
      </c>
      <c r="E750">
        <f t="shared" si="114"/>
        <v>2.9941566980539046E-14</v>
      </c>
      <c r="F750">
        <f t="shared" si="106"/>
        <v>853.85298843953069</v>
      </c>
      <c r="G750">
        <f t="shared" si="107"/>
        <v>1707.7059768790614</v>
      </c>
      <c r="H750">
        <f t="shared" si="108"/>
        <v>5123.1179306371878</v>
      </c>
      <c r="I750">
        <f t="shared" si="112"/>
        <v>699</v>
      </c>
      <c r="J750">
        <f>IF(B749&lt;Utenti!$B$25, C750+C$32/(INTERZONALFLOW)*(1-EXP(-INTERZONALFLOW/NFVOL*B750)),D750)</f>
        <v>2.9941566980539046E-14</v>
      </c>
      <c r="K750">
        <f t="shared" si="109"/>
        <v>1044.1758100562593</v>
      </c>
      <c r="L750">
        <f t="shared" si="110"/>
        <v>2088.3516201125185</v>
      </c>
      <c r="M750">
        <f t="shared" si="111"/>
        <v>6265.0548603375637</v>
      </c>
      <c r="N750">
        <f t="shared" si="113"/>
        <v>699</v>
      </c>
    </row>
    <row r="751" spans="2:14" x14ac:dyDescent="0.2">
      <c r="B751">
        <f t="shared" si="105"/>
        <v>700</v>
      </c>
      <c r="C751" t="str">
        <f>IF(B750&lt;Utenti!$B$25, Quellstärke/(Volumen*Verlustrate)*(1-EXP(-Verlustrate*B751)),"")</f>
        <v/>
      </c>
      <c r="D751">
        <f>IF(B751&gt;Utenti!$B$25, Quellstärke/(Volumen*Verlustrate)*(1-EXP(-Verlustrate*Utenti!$B$25))  * EXP(-Verlustrate*(B751-Utenti!$B$25)), "")</f>
        <v>2.818374758336222E-14</v>
      </c>
      <c r="E751">
        <f t="shared" si="114"/>
        <v>2.818374758336222E-14</v>
      </c>
      <c r="F751">
        <f t="shared" si="106"/>
        <v>853.85298843953069</v>
      </c>
      <c r="G751">
        <f t="shared" si="107"/>
        <v>1707.7059768790614</v>
      </c>
      <c r="H751">
        <f t="shared" si="108"/>
        <v>5123.1179306371878</v>
      </c>
      <c r="I751">
        <f t="shared" si="112"/>
        <v>700</v>
      </c>
      <c r="J751">
        <f>IF(B750&lt;Utenti!$B$25, C751+C$32/(INTERZONALFLOW)*(1-EXP(-INTERZONALFLOW/NFVOL*B751)),D751)</f>
        <v>2.818374758336222E-14</v>
      </c>
      <c r="K751">
        <f t="shared" si="109"/>
        <v>1044.1758100562593</v>
      </c>
      <c r="L751">
        <f t="shared" si="110"/>
        <v>2088.3516201125185</v>
      </c>
      <c r="M751">
        <f t="shared" si="111"/>
        <v>6265.0548603375637</v>
      </c>
      <c r="N751">
        <f t="shared" si="113"/>
        <v>700</v>
      </c>
    </row>
    <row r="752" spans="2:14" x14ac:dyDescent="0.2">
      <c r="B752">
        <f t="shared" si="105"/>
        <v>701</v>
      </c>
      <c r="C752" t="str">
        <f>IF(B751&lt;Utenti!$B$25, Quellstärke/(Volumen*Verlustrate)*(1-EXP(-Verlustrate*B752)),"")</f>
        <v/>
      </c>
      <c r="D752">
        <f>IF(B752&gt;Utenti!$B$25, Quellstärke/(Volumen*Verlustrate)*(1-EXP(-Verlustrate*Utenti!$B$25))  * EXP(-Verlustrate*(B752-Utenti!$B$25)), "")</f>
        <v>2.6529126827562618E-14</v>
      </c>
      <c r="E752">
        <f t="shared" si="114"/>
        <v>2.6529126827562618E-14</v>
      </c>
      <c r="F752">
        <f t="shared" si="106"/>
        <v>853.85298843953069</v>
      </c>
      <c r="G752">
        <f t="shared" si="107"/>
        <v>1707.7059768790614</v>
      </c>
      <c r="H752">
        <f t="shared" si="108"/>
        <v>5123.1179306371878</v>
      </c>
      <c r="I752">
        <f t="shared" si="112"/>
        <v>701</v>
      </c>
      <c r="J752">
        <f>IF(B751&lt;Utenti!$B$25, C752+C$32/(INTERZONALFLOW)*(1-EXP(-INTERZONALFLOW/NFVOL*B752)),D752)</f>
        <v>2.6529126827562618E-14</v>
      </c>
      <c r="K752">
        <f t="shared" si="109"/>
        <v>1044.1758100562593</v>
      </c>
      <c r="L752">
        <f t="shared" si="110"/>
        <v>2088.3516201125185</v>
      </c>
      <c r="M752">
        <f t="shared" si="111"/>
        <v>6265.0548603375637</v>
      </c>
      <c r="N752">
        <f t="shared" si="113"/>
        <v>701</v>
      </c>
    </row>
    <row r="753" spans="2:14" x14ac:dyDescent="0.2">
      <c r="B753">
        <f t="shared" si="105"/>
        <v>702</v>
      </c>
      <c r="C753" t="str">
        <f>IF(B752&lt;Utenti!$B$25, Quellstärke/(Volumen*Verlustrate)*(1-EXP(-Verlustrate*B753)),"")</f>
        <v/>
      </c>
      <c r="D753">
        <f>IF(B753&gt;Utenti!$B$25, Quellstärke/(Volumen*Verlustrate)*(1-EXP(-Verlustrate*Utenti!$B$25))  * EXP(-Verlustrate*(B753-Utenti!$B$25)), "")</f>
        <v>2.4971646093238869E-14</v>
      </c>
      <c r="E753">
        <f t="shared" si="114"/>
        <v>2.4971646093238869E-14</v>
      </c>
      <c r="F753">
        <f t="shared" si="106"/>
        <v>853.85298843953069</v>
      </c>
      <c r="G753">
        <f t="shared" si="107"/>
        <v>1707.7059768790614</v>
      </c>
      <c r="H753">
        <f t="shared" si="108"/>
        <v>5123.1179306371878</v>
      </c>
      <c r="I753">
        <f t="shared" si="112"/>
        <v>702</v>
      </c>
      <c r="J753">
        <f>IF(B752&lt;Utenti!$B$25, C753+C$32/(INTERZONALFLOW)*(1-EXP(-INTERZONALFLOW/NFVOL*B753)),D753)</f>
        <v>2.4971646093238869E-14</v>
      </c>
      <c r="K753">
        <f t="shared" si="109"/>
        <v>1044.1758100562593</v>
      </c>
      <c r="L753">
        <f t="shared" si="110"/>
        <v>2088.3516201125185</v>
      </c>
      <c r="M753">
        <f t="shared" si="111"/>
        <v>6265.0548603375637</v>
      </c>
      <c r="N753">
        <f t="shared" si="113"/>
        <v>702</v>
      </c>
    </row>
    <row r="754" spans="2:14" x14ac:dyDescent="0.2">
      <c r="B754">
        <f t="shared" si="105"/>
        <v>703</v>
      </c>
      <c r="C754" t="str">
        <f>IF(B753&lt;Utenti!$B$25, Quellstärke/(Volumen*Verlustrate)*(1-EXP(-Verlustrate*B754)),"")</f>
        <v/>
      </c>
      <c r="D754">
        <f>IF(B754&gt;Utenti!$B$25, Quellstärke/(Volumen*Verlustrate)*(1-EXP(-Verlustrate*Utenti!$B$25))  * EXP(-Verlustrate*(B754-Utenti!$B$25)), "")</f>
        <v>2.3505602451947291E-14</v>
      </c>
      <c r="E754">
        <f t="shared" si="114"/>
        <v>2.3505602451947291E-14</v>
      </c>
      <c r="F754">
        <f t="shared" si="106"/>
        <v>853.85298843953069</v>
      </c>
      <c r="G754">
        <f t="shared" si="107"/>
        <v>1707.7059768790614</v>
      </c>
      <c r="H754">
        <f t="shared" si="108"/>
        <v>5123.1179306371878</v>
      </c>
      <c r="I754">
        <f t="shared" si="112"/>
        <v>703</v>
      </c>
      <c r="J754">
        <f>IF(B753&lt;Utenti!$B$25, C754+C$32/(INTERZONALFLOW)*(1-EXP(-INTERZONALFLOW/NFVOL*B754)),D754)</f>
        <v>2.3505602451947291E-14</v>
      </c>
      <c r="K754">
        <f t="shared" si="109"/>
        <v>1044.1758100562593</v>
      </c>
      <c r="L754">
        <f t="shared" si="110"/>
        <v>2088.3516201125185</v>
      </c>
      <c r="M754">
        <f t="shared" si="111"/>
        <v>6265.0548603375637</v>
      </c>
      <c r="N754">
        <f t="shared" si="113"/>
        <v>703</v>
      </c>
    </row>
    <row r="755" spans="2:14" x14ac:dyDescent="0.2">
      <c r="B755">
        <f t="shared" si="105"/>
        <v>704</v>
      </c>
      <c r="C755" t="str">
        <f>IF(B754&lt;Utenti!$B$25, Quellstärke/(Volumen*Verlustrate)*(1-EXP(-Verlustrate*B755)),"")</f>
        <v/>
      </c>
      <c r="D755">
        <f>IF(B755&gt;Utenti!$B$25, Quellstärke/(Volumen*Verlustrate)*(1-EXP(-Verlustrate*Utenti!$B$25))  * EXP(-Verlustrate*(B755-Utenti!$B$25)), "")</f>
        <v>2.2125627784649118E-14</v>
      </c>
      <c r="E755">
        <f t="shared" si="114"/>
        <v>2.2125627784649118E-14</v>
      </c>
      <c r="F755">
        <f t="shared" si="106"/>
        <v>853.85298843953069</v>
      </c>
      <c r="G755">
        <f t="shared" si="107"/>
        <v>1707.7059768790614</v>
      </c>
      <c r="H755">
        <f t="shared" si="108"/>
        <v>5123.1179306371878</v>
      </c>
      <c r="I755">
        <f t="shared" si="112"/>
        <v>704</v>
      </c>
      <c r="J755">
        <f>IF(B754&lt;Utenti!$B$25, C755+C$32/(INTERZONALFLOW)*(1-EXP(-INTERZONALFLOW/NFVOL*B755)),D755)</f>
        <v>2.2125627784649118E-14</v>
      </c>
      <c r="K755">
        <f t="shared" si="109"/>
        <v>1044.1758100562593</v>
      </c>
      <c r="L755">
        <f t="shared" si="110"/>
        <v>2088.3516201125185</v>
      </c>
      <c r="M755">
        <f t="shared" si="111"/>
        <v>6265.0548603375637</v>
      </c>
      <c r="N755">
        <f t="shared" si="113"/>
        <v>704</v>
      </c>
    </row>
    <row r="756" spans="2:14" x14ac:dyDescent="0.2">
      <c r="B756">
        <f t="shared" si="105"/>
        <v>705</v>
      </c>
      <c r="C756" t="str">
        <f>IF(B755&lt;Utenti!$B$25, Quellstärke/(Volumen*Verlustrate)*(1-EXP(-Verlustrate*B756)),"")</f>
        <v/>
      </c>
      <c r="D756">
        <f>IF(B756&gt;Utenti!$B$25, Quellstärke/(Volumen*Verlustrate)*(1-EXP(-Verlustrate*Utenti!$B$25))  * EXP(-Verlustrate*(B756-Utenti!$B$25)), "")</f>
        <v>2.0826669125610005E-14</v>
      </c>
      <c r="E756">
        <f t="shared" si="114"/>
        <v>2.0826669125610005E-14</v>
      </c>
      <c r="F756">
        <f t="shared" si="106"/>
        <v>853.85298843953069</v>
      </c>
      <c r="G756">
        <f t="shared" si="107"/>
        <v>1707.7059768790614</v>
      </c>
      <c r="H756">
        <f t="shared" si="108"/>
        <v>5123.1179306371878</v>
      </c>
      <c r="I756">
        <f t="shared" si="112"/>
        <v>705</v>
      </c>
      <c r="J756">
        <f>IF(B755&lt;Utenti!$B$25, C756+C$32/(INTERZONALFLOW)*(1-EXP(-INTERZONALFLOW/NFVOL*B756)),D756)</f>
        <v>2.0826669125610005E-14</v>
      </c>
      <c r="K756">
        <f t="shared" si="109"/>
        <v>1044.1758100562593</v>
      </c>
      <c r="L756">
        <f t="shared" si="110"/>
        <v>2088.3516201125185</v>
      </c>
      <c r="M756">
        <f t="shared" si="111"/>
        <v>6265.0548603375637</v>
      </c>
      <c r="N756">
        <f t="shared" si="113"/>
        <v>705</v>
      </c>
    </row>
    <row r="757" spans="2:14" x14ac:dyDescent="0.2">
      <c r="B757">
        <f t="shared" ref="B757:B771" si="115">B756+1</f>
        <v>706</v>
      </c>
      <c r="C757" t="str">
        <f>IF(B756&lt;Utenti!$B$25, Quellstärke/(Volumen*Verlustrate)*(1-EXP(-Verlustrate*B757)),"")</f>
        <v/>
      </c>
      <c r="D757">
        <f>IF(B757&gt;Utenti!$B$25, Quellstärke/(Volumen*Verlustrate)*(1-EXP(-Verlustrate*Utenti!$B$25))  * EXP(-Verlustrate*(B757-Utenti!$B$25)), "")</f>
        <v>1.9603970160276235E-14</v>
      </c>
      <c r="E757">
        <f t="shared" si="114"/>
        <v>1.9603970160276235E-14</v>
      </c>
      <c r="F757">
        <f t="shared" ref="F757:F771" si="116">$E757*$E$25+F756</f>
        <v>853.85298843953069</v>
      </c>
      <c r="G757">
        <f t="shared" ref="G757:G771" si="117">$E757*$E$26+G756</f>
        <v>1707.7059768790614</v>
      </c>
      <c r="H757">
        <f t="shared" ref="H757:H771" si="118">$E757*$E$27+H756</f>
        <v>5123.1179306371878</v>
      </c>
      <c r="I757">
        <f t="shared" si="112"/>
        <v>706</v>
      </c>
      <c r="J757">
        <f>IF(B756&lt;Utenti!$B$25, C757+C$32/(INTERZONALFLOW)*(1-EXP(-INTERZONALFLOW/NFVOL*B757)),D757)</f>
        <v>1.9603970160276235E-14</v>
      </c>
      <c r="K757">
        <f t="shared" ref="K757:K771" si="119">$J757*$E$25+K756</f>
        <v>1044.1758100562593</v>
      </c>
      <c r="L757">
        <f t="shared" ref="L757:L771" si="120">$J757*$E$26+L756</f>
        <v>2088.3516201125185</v>
      </c>
      <c r="M757">
        <f t="shared" ref="M757:M771" si="121">$J757*$E$27+M756</f>
        <v>6265.0548603375637</v>
      </c>
      <c r="N757">
        <f t="shared" si="113"/>
        <v>706</v>
      </c>
    </row>
    <row r="758" spans="2:14" x14ac:dyDescent="0.2">
      <c r="B758">
        <f t="shared" si="115"/>
        <v>707</v>
      </c>
      <c r="C758" t="str">
        <f>IF(B757&lt;Utenti!$B$25, Quellstärke/(Volumen*Verlustrate)*(1-EXP(-Verlustrate*B758)),"")</f>
        <v/>
      </c>
      <c r="D758">
        <f>IF(B758&gt;Utenti!$B$25, Quellstärke/(Volumen*Verlustrate)*(1-EXP(-Verlustrate*Utenti!$B$25))  * EXP(-Verlustrate*(B758-Utenti!$B$25)), "")</f>
        <v>1.8453053809378264E-14</v>
      </c>
      <c r="E758">
        <f t="shared" si="114"/>
        <v>1.8453053809378264E-14</v>
      </c>
      <c r="F758">
        <f t="shared" si="116"/>
        <v>853.85298843953069</v>
      </c>
      <c r="G758">
        <f t="shared" si="117"/>
        <v>1707.7059768790614</v>
      </c>
      <c r="H758">
        <f t="shared" si="118"/>
        <v>5123.1179306371878</v>
      </c>
      <c r="I758">
        <f t="shared" si="112"/>
        <v>707</v>
      </c>
      <c r="J758">
        <f>IF(B757&lt;Utenti!$B$25, C758+C$32/(INTERZONALFLOW)*(1-EXP(-INTERZONALFLOW/NFVOL*B758)),D758)</f>
        <v>1.8453053809378264E-14</v>
      </c>
      <c r="K758">
        <f t="shared" si="119"/>
        <v>1044.1758100562593</v>
      </c>
      <c r="L758">
        <f t="shared" si="120"/>
        <v>2088.3516201125185</v>
      </c>
      <c r="M758">
        <f t="shared" si="121"/>
        <v>6265.0548603375637</v>
      </c>
      <c r="N758">
        <f t="shared" si="113"/>
        <v>707</v>
      </c>
    </row>
    <row r="759" spans="2:14" x14ac:dyDescent="0.2">
      <c r="B759">
        <f t="shared" si="115"/>
        <v>708</v>
      </c>
      <c r="C759" t="str">
        <f>IF(B758&lt;Utenti!$B$25, Quellstärke/(Volumen*Verlustrate)*(1-EXP(-Verlustrate*B759)),"")</f>
        <v/>
      </c>
      <c r="D759">
        <f>IF(B759&gt;Utenti!$B$25, Quellstärke/(Volumen*Verlustrate)*(1-EXP(-Verlustrate*Utenti!$B$25))  * EXP(-Verlustrate*(B759-Utenti!$B$25)), "")</f>
        <v>1.7369705835494593E-14</v>
      </c>
      <c r="E759">
        <f t="shared" si="114"/>
        <v>1.7369705835494593E-14</v>
      </c>
      <c r="F759">
        <f t="shared" si="116"/>
        <v>853.85298843953069</v>
      </c>
      <c r="G759">
        <f t="shared" si="117"/>
        <v>1707.7059768790614</v>
      </c>
      <c r="H759">
        <f t="shared" si="118"/>
        <v>5123.1179306371878</v>
      </c>
      <c r="I759">
        <f t="shared" si="112"/>
        <v>708</v>
      </c>
      <c r="J759">
        <f>IF(B758&lt;Utenti!$B$25, C759+C$32/(INTERZONALFLOW)*(1-EXP(-INTERZONALFLOW/NFVOL*B759)),D759)</f>
        <v>1.7369705835494593E-14</v>
      </c>
      <c r="K759">
        <f t="shared" si="119"/>
        <v>1044.1758100562593</v>
      </c>
      <c r="L759">
        <f t="shared" si="120"/>
        <v>2088.3516201125185</v>
      </c>
      <c r="M759">
        <f t="shared" si="121"/>
        <v>6265.0548603375637</v>
      </c>
      <c r="N759">
        <f t="shared" si="113"/>
        <v>708</v>
      </c>
    </row>
    <row r="760" spans="2:14" x14ac:dyDescent="0.2">
      <c r="B760">
        <f t="shared" si="115"/>
        <v>709</v>
      </c>
      <c r="C760" t="str">
        <f>IF(B759&lt;Utenti!$B$25, Quellstärke/(Volumen*Verlustrate)*(1-EXP(-Verlustrate*B760)),"")</f>
        <v/>
      </c>
      <c r="D760">
        <f>IF(B760&gt;Utenti!$B$25, Quellstärke/(Volumen*Verlustrate)*(1-EXP(-Verlustrate*Utenti!$B$25))  * EXP(-Verlustrate*(B760-Utenti!$B$25)), "")</f>
        <v>1.6349959412044892E-14</v>
      </c>
      <c r="E760">
        <f t="shared" si="114"/>
        <v>1.6349959412044892E-14</v>
      </c>
      <c r="F760">
        <f t="shared" si="116"/>
        <v>853.85298843953069</v>
      </c>
      <c r="G760">
        <f t="shared" si="117"/>
        <v>1707.7059768790614</v>
      </c>
      <c r="H760">
        <f t="shared" si="118"/>
        <v>5123.1179306371878</v>
      </c>
      <c r="I760">
        <f t="shared" ref="I760:I771" si="122">B760</f>
        <v>709</v>
      </c>
      <c r="J760">
        <f>IF(B759&lt;Utenti!$B$25, C760+C$32/(INTERZONALFLOW)*(1-EXP(-INTERZONALFLOW/NFVOL*B760)),D760)</f>
        <v>1.6349959412044892E-14</v>
      </c>
      <c r="K760">
        <f t="shared" si="119"/>
        <v>1044.1758100562593</v>
      </c>
      <c r="L760">
        <f t="shared" si="120"/>
        <v>2088.3516201125185</v>
      </c>
      <c r="M760">
        <f t="shared" si="121"/>
        <v>6265.0548603375637</v>
      </c>
      <c r="N760">
        <f t="shared" si="113"/>
        <v>709</v>
      </c>
    </row>
    <row r="761" spans="2:14" x14ac:dyDescent="0.2">
      <c r="B761">
        <f t="shared" si="115"/>
        <v>710</v>
      </c>
      <c r="C761" t="str">
        <f>IF(B760&lt;Utenti!$B$25, Quellstärke/(Volumen*Verlustrate)*(1-EXP(-Verlustrate*B761)),"")</f>
        <v/>
      </c>
      <c r="D761">
        <f>IF(B761&gt;Utenti!$B$25, Quellstärke/(Volumen*Verlustrate)*(1-EXP(-Verlustrate*Utenti!$B$25))  * EXP(-Verlustrate*(B761-Utenti!$B$25)), "")</f>
        <v>1.5390080598213053E-14</v>
      </c>
      <c r="E761">
        <f t="shared" si="114"/>
        <v>1.5390080598213053E-14</v>
      </c>
      <c r="F761">
        <f t="shared" si="116"/>
        <v>853.85298843953069</v>
      </c>
      <c r="G761">
        <f t="shared" si="117"/>
        <v>1707.7059768790614</v>
      </c>
      <c r="H761">
        <f t="shared" si="118"/>
        <v>5123.1179306371878</v>
      </c>
      <c r="I761">
        <f t="shared" si="122"/>
        <v>710</v>
      </c>
      <c r="J761">
        <f>IF(B760&lt;Utenti!$B$25, C761+C$32/(INTERZONALFLOW)*(1-EXP(-INTERZONALFLOW/NFVOL*B761)),D761)</f>
        <v>1.5390080598213053E-14</v>
      </c>
      <c r="K761">
        <f t="shared" si="119"/>
        <v>1044.1758100562593</v>
      </c>
      <c r="L761">
        <f t="shared" si="120"/>
        <v>2088.3516201125185</v>
      </c>
      <c r="M761">
        <f t="shared" si="121"/>
        <v>6265.0548603375637</v>
      </c>
      <c r="N761">
        <f t="shared" si="113"/>
        <v>710</v>
      </c>
    </row>
    <row r="762" spans="2:14" x14ac:dyDescent="0.2">
      <c r="B762">
        <f t="shared" si="115"/>
        <v>711</v>
      </c>
      <c r="C762" t="str">
        <f>IF(B761&lt;Utenti!$B$25, Quellstärke/(Volumen*Verlustrate)*(1-EXP(-Verlustrate*B762)),"")</f>
        <v/>
      </c>
      <c r="D762">
        <f>IF(B762&gt;Utenti!$B$25, Quellstärke/(Volumen*Verlustrate)*(1-EXP(-Verlustrate*Utenti!$B$25))  * EXP(-Verlustrate*(B762-Utenti!$B$25)), "")</f>
        <v>1.4486554666613215E-14</v>
      </c>
      <c r="E762">
        <f t="shared" si="114"/>
        <v>1.4486554666613215E-14</v>
      </c>
      <c r="F762">
        <f t="shared" si="116"/>
        <v>853.85298843953069</v>
      </c>
      <c r="G762">
        <f t="shared" si="117"/>
        <v>1707.7059768790614</v>
      </c>
      <c r="H762">
        <f t="shared" si="118"/>
        <v>5123.1179306371878</v>
      </c>
      <c r="I762">
        <f t="shared" si="122"/>
        <v>711</v>
      </c>
      <c r="J762">
        <f>IF(B761&lt;Utenti!$B$25, C762+C$32/(INTERZONALFLOW)*(1-EXP(-INTERZONALFLOW/NFVOL*B762)),D762)</f>
        <v>1.4486554666613215E-14</v>
      </c>
      <c r="K762">
        <f t="shared" si="119"/>
        <v>1044.1758100562593</v>
      </c>
      <c r="L762">
        <f t="shared" si="120"/>
        <v>2088.3516201125185</v>
      </c>
      <c r="M762">
        <f t="shared" si="121"/>
        <v>6265.0548603375637</v>
      </c>
      <c r="N762">
        <f t="shared" ref="N762:N771" si="123">B762</f>
        <v>711</v>
      </c>
    </row>
    <row r="763" spans="2:14" x14ac:dyDescent="0.2">
      <c r="B763">
        <f t="shared" si="115"/>
        <v>712</v>
      </c>
      <c r="C763" t="str">
        <f>IF(B762&lt;Utenti!$B$25, Quellstärke/(Volumen*Verlustrate)*(1-EXP(-Verlustrate*B763)),"")</f>
        <v/>
      </c>
      <c r="D763">
        <f>IF(B763&gt;Utenti!$B$25, Quellstärke/(Volumen*Verlustrate)*(1-EXP(-Verlustrate*Utenti!$B$25))  * EXP(-Verlustrate*(B763-Utenti!$B$25)), "")</f>
        <v>1.3636073233634561E-14</v>
      </c>
      <c r="E763">
        <f t="shared" si="114"/>
        <v>1.3636073233634561E-14</v>
      </c>
      <c r="F763">
        <f t="shared" si="116"/>
        <v>853.85298843953069</v>
      </c>
      <c r="G763">
        <f t="shared" si="117"/>
        <v>1707.7059768790614</v>
      </c>
      <c r="H763">
        <f t="shared" si="118"/>
        <v>5123.1179306371878</v>
      </c>
      <c r="I763">
        <f t="shared" si="122"/>
        <v>712</v>
      </c>
      <c r="J763">
        <f>IF(B762&lt;Utenti!$B$25, C763+C$32/(INTERZONALFLOW)*(1-EXP(-INTERZONALFLOW/NFVOL*B763)),D763)</f>
        <v>1.3636073233634561E-14</v>
      </c>
      <c r="K763">
        <f t="shared" si="119"/>
        <v>1044.1758100562593</v>
      </c>
      <c r="L763">
        <f t="shared" si="120"/>
        <v>2088.3516201125185</v>
      </c>
      <c r="M763">
        <f t="shared" si="121"/>
        <v>6265.0548603375637</v>
      </c>
      <c r="N763">
        <f t="shared" si="123"/>
        <v>712</v>
      </c>
    </row>
    <row r="764" spans="2:14" x14ac:dyDescent="0.2">
      <c r="B764">
        <f t="shared" si="115"/>
        <v>713</v>
      </c>
      <c r="C764" t="str">
        <f>IF(B763&lt;Utenti!$B$25, Quellstärke/(Volumen*Verlustrate)*(1-EXP(-Verlustrate*B764)),"")</f>
        <v/>
      </c>
      <c r="D764">
        <f>IF(B764&gt;Utenti!$B$25, Quellstärke/(Volumen*Verlustrate)*(1-EXP(-Verlustrate*Utenti!$B$25))  * EXP(-Verlustrate*(B764-Utenti!$B$25)), "")</f>
        <v>1.2835522145343714E-14</v>
      </c>
      <c r="E764">
        <f t="shared" si="114"/>
        <v>1.2835522145343714E-14</v>
      </c>
      <c r="F764">
        <f t="shared" si="116"/>
        <v>853.85298843953069</v>
      </c>
      <c r="G764">
        <f t="shared" si="117"/>
        <v>1707.7059768790614</v>
      </c>
      <c r="H764">
        <f t="shared" si="118"/>
        <v>5123.1179306371878</v>
      </c>
      <c r="I764">
        <f t="shared" si="122"/>
        <v>713</v>
      </c>
      <c r="J764">
        <f>IF(B763&lt;Utenti!$B$25, C764+C$32/(INTERZONALFLOW)*(1-EXP(-INTERZONALFLOW/NFVOL*B764)),D764)</f>
        <v>1.2835522145343714E-14</v>
      </c>
      <c r="K764">
        <f t="shared" si="119"/>
        <v>1044.1758100562593</v>
      </c>
      <c r="L764">
        <f t="shared" si="120"/>
        <v>2088.3516201125185</v>
      </c>
      <c r="M764">
        <f t="shared" si="121"/>
        <v>6265.0548603375637</v>
      </c>
      <c r="N764">
        <f t="shared" si="123"/>
        <v>713</v>
      </c>
    </row>
    <row r="765" spans="2:14" x14ac:dyDescent="0.2">
      <c r="B765">
        <f t="shared" si="115"/>
        <v>714</v>
      </c>
      <c r="C765" t="str">
        <f>IF(B764&lt;Utenti!$B$25, Quellstärke/(Volumen*Verlustrate)*(1-EXP(-Verlustrate*B765)),"")</f>
        <v/>
      </c>
      <c r="D765">
        <f>IF(B765&gt;Utenti!$B$25, Quellstärke/(Volumen*Verlustrate)*(1-EXP(-Verlustrate*Utenti!$B$25))  * EXP(-Verlustrate*(B765-Utenti!$B$25)), "")</f>
        <v>1.208197007458402E-14</v>
      </c>
      <c r="E765">
        <f t="shared" si="114"/>
        <v>1.208197007458402E-14</v>
      </c>
      <c r="F765">
        <f t="shared" si="116"/>
        <v>853.85298843953069</v>
      </c>
      <c r="G765">
        <f t="shared" si="117"/>
        <v>1707.7059768790614</v>
      </c>
      <c r="H765">
        <f t="shared" si="118"/>
        <v>5123.1179306371878</v>
      </c>
      <c r="I765">
        <f t="shared" si="122"/>
        <v>714</v>
      </c>
      <c r="J765">
        <f>IF(B764&lt;Utenti!$B$25, C765+C$32/(INTERZONALFLOW)*(1-EXP(-INTERZONALFLOW/NFVOL*B765)),D765)</f>
        <v>1.208197007458402E-14</v>
      </c>
      <c r="K765">
        <f t="shared" si="119"/>
        <v>1044.1758100562593</v>
      </c>
      <c r="L765">
        <f t="shared" si="120"/>
        <v>2088.3516201125185</v>
      </c>
      <c r="M765">
        <f t="shared" si="121"/>
        <v>6265.0548603375637</v>
      </c>
      <c r="N765">
        <f t="shared" si="123"/>
        <v>714</v>
      </c>
    </row>
    <row r="766" spans="2:14" x14ac:dyDescent="0.2">
      <c r="B766">
        <f t="shared" si="115"/>
        <v>715</v>
      </c>
      <c r="C766" t="str">
        <f>IF(B765&lt;Utenti!$B$25, Quellstärke/(Volumen*Verlustrate)*(1-EXP(-Verlustrate*B766)),"")</f>
        <v/>
      </c>
      <c r="D766">
        <f>IF(B766&gt;Utenti!$B$25, Quellstärke/(Volumen*Verlustrate)*(1-EXP(-Verlustrate*Utenti!$B$25))  * EXP(-Verlustrate*(B766-Utenti!$B$25)), "")</f>
        <v>1.1372657787521102E-14</v>
      </c>
      <c r="E766">
        <f t="shared" si="114"/>
        <v>1.1372657787521102E-14</v>
      </c>
      <c r="F766">
        <f t="shared" si="116"/>
        <v>853.85298843953069</v>
      </c>
      <c r="G766">
        <f t="shared" si="117"/>
        <v>1707.7059768790614</v>
      </c>
      <c r="H766">
        <f t="shared" si="118"/>
        <v>5123.1179306371878</v>
      </c>
      <c r="I766">
        <f t="shared" si="122"/>
        <v>715</v>
      </c>
      <c r="J766">
        <f>IF(B765&lt;Utenti!$B$25, C766+C$32/(INTERZONALFLOW)*(1-EXP(-INTERZONALFLOW/NFVOL*B766)),D766)</f>
        <v>1.1372657787521102E-14</v>
      </c>
      <c r="K766">
        <f t="shared" si="119"/>
        <v>1044.1758100562593</v>
      </c>
      <c r="L766">
        <f t="shared" si="120"/>
        <v>2088.3516201125185</v>
      </c>
      <c r="M766">
        <f t="shared" si="121"/>
        <v>6265.0548603375637</v>
      </c>
      <c r="N766">
        <f t="shared" si="123"/>
        <v>715</v>
      </c>
    </row>
    <row r="767" spans="2:14" x14ac:dyDescent="0.2">
      <c r="B767">
        <f t="shared" si="115"/>
        <v>716</v>
      </c>
      <c r="C767" t="str">
        <f>IF(B766&lt;Utenti!$B$25, Quellstärke/(Volumen*Verlustrate)*(1-EXP(-Verlustrate*B767)),"")</f>
        <v/>
      </c>
      <c r="D767">
        <f>IF(B767&gt;Utenti!$B$25, Quellstärke/(Volumen*Verlustrate)*(1-EXP(-Verlustrate*Utenti!$B$25))  * EXP(-Verlustrate*(B767-Utenti!$B$25)), "")</f>
        <v>1.0704988040331521E-14</v>
      </c>
      <c r="E767">
        <f t="shared" si="114"/>
        <v>1.0704988040331521E-14</v>
      </c>
      <c r="F767">
        <f t="shared" si="116"/>
        <v>853.85298843953069</v>
      </c>
      <c r="G767">
        <f t="shared" si="117"/>
        <v>1707.7059768790614</v>
      </c>
      <c r="H767">
        <f t="shared" si="118"/>
        <v>5123.1179306371878</v>
      </c>
      <c r="I767">
        <f t="shared" si="122"/>
        <v>716</v>
      </c>
      <c r="J767">
        <f>IF(B766&lt;Utenti!$B$25, C767+C$32/(INTERZONALFLOW)*(1-EXP(-INTERZONALFLOW/NFVOL*B767)),D767)</f>
        <v>1.0704988040331521E-14</v>
      </c>
      <c r="K767">
        <f t="shared" si="119"/>
        <v>1044.1758100562593</v>
      </c>
      <c r="L767">
        <f t="shared" si="120"/>
        <v>2088.3516201125185</v>
      </c>
      <c r="M767">
        <f t="shared" si="121"/>
        <v>6265.0548603375637</v>
      </c>
      <c r="N767">
        <f t="shared" si="123"/>
        <v>716</v>
      </c>
    </row>
    <row r="768" spans="2:14" x14ac:dyDescent="0.2">
      <c r="B768">
        <f t="shared" si="115"/>
        <v>717</v>
      </c>
      <c r="C768" t="str">
        <f>IF(B767&lt;Utenti!$B$25, Quellstärke/(Volumen*Verlustrate)*(1-EXP(-Verlustrate*B768)),"")</f>
        <v/>
      </c>
      <c r="D768">
        <f>IF(B768&gt;Utenti!$B$25, Quellstärke/(Volumen*Verlustrate)*(1-EXP(-Verlustrate*Utenti!$B$25))  * EXP(-Verlustrate*(B768-Utenti!$B$25)), "")</f>
        <v>1.0076516069039263E-14</v>
      </c>
      <c r="E768">
        <f t="shared" si="114"/>
        <v>1.0076516069039263E-14</v>
      </c>
      <c r="F768">
        <f t="shared" si="116"/>
        <v>853.85298843953069</v>
      </c>
      <c r="G768">
        <f t="shared" si="117"/>
        <v>1707.7059768790614</v>
      </c>
      <c r="H768">
        <f t="shared" si="118"/>
        <v>5123.1179306371878</v>
      </c>
      <c r="I768">
        <f t="shared" si="122"/>
        <v>717</v>
      </c>
      <c r="J768">
        <f>IF(B767&lt;Utenti!$B$25, C768+C$32/(INTERZONALFLOW)*(1-EXP(-INTERZONALFLOW/NFVOL*B768)),D768)</f>
        <v>1.0076516069039263E-14</v>
      </c>
      <c r="K768">
        <f t="shared" si="119"/>
        <v>1044.1758100562593</v>
      </c>
      <c r="L768">
        <f t="shared" si="120"/>
        <v>2088.3516201125185</v>
      </c>
      <c r="M768">
        <f t="shared" si="121"/>
        <v>6265.0548603375637</v>
      </c>
      <c r="N768">
        <f t="shared" si="123"/>
        <v>717</v>
      </c>
    </row>
    <row r="769" spans="2:14" x14ac:dyDescent="0.2">
      <c r="B769">
        <f t="shared" si="115"/>
        <v>718</v>
      </c>
      <c r="C769" t="str">
        <f>IF(B768&lt;Utenti!$B$25, Quellstärke/(Volumen*Verlustrate)*(1-EXP(-Verlustrate*B769)),"")</f>
        <v/>
      </c>
      <c r="D769">
        <f>IF(B769&gt;Utenti!$B$25, Quellstärke/(Volumen*Verlustrate)*(1-EXP(-Verlustrate*Utenti!$B$25))  * EXP(-Verlustrate*(B769-Utenti!$B$25)), "")</f>
        <v>9.4849406376787797E-15</v>
      </c>
      <c r="E769">
        <f t="shared" si="114"/>
        <v>9.4849406376787797E-15</v>
      </c>
      <c r="F769">
        <f t="shared" si="116"/>
        <v>853.85298843953069</v>
      </c>
      <c r="G769">
        <f t="shared" si="117"/>
        <v>1707.7059768790614</v>
      </c>
      <c r="H769">
        <f t="shared" si="118"/>
        <v>5123.1179306371878</v>
      </c>
      <c r="I769">
        <f t="shared" si="122"/>
        <v>718</v>
      </c>
      <c r="J769">
        <f>IF(B768&lt;Utenti!$B$25, C769+C$32/(INTERZONALFLOW)*(1-EXP(-INTERZONALFLOW/NFVOL*B769)),D769)</f>
        <v>9.4849406376787797E-15</v>
      </c>
      <c r="K769">
        <f t="shared" si="119"/>
        <v>1044.1758100562593</v>
      </c>
      <c r="L769">
        <f t="shared" si="120"/>
        <v>2088.3516201125185</v>
      </c>
      <c r="M769">
        <f t="shared" si="121"/>
        <v>6265.0548603375637</v>
      </c>
      <c r="N769">
        <f t="shared" si="123"/>
        <v>718</v>
      </c>
    </row>
    <row r="770" spans="2:14" x14ac:dyDescent="0.2">
      <c r="B770">
        <f t="shared" si="115"/>
        <v>719</v>
      </c>
      <c r="C770" t="str">
        <f>IF(B769&lt;Utenti!$B$25, Quellstärke/(Volumen*Verlustrate)*(1-EXP(-Verlustrate*B770)),"")</f>
        <v/>
      </c>
      <c r="D770">
        <f>IF(B770&gt;Utenti!$B$25, Quellstärke/(Volumen*Verlustrate)*(1-EXP(-Verlustrate*Utenti!$B$25))  * EXP(-Verlustrate*(B770-Utenti!$B$25)), "")</f>
        <v>8.9280956120053634E-15</v>
      </c>
      <c r="E770">
        <f t="shared" si="114"/>
        <v>8.9280956120053634E-15</v>
      </c>
      <c r="F770">
        <f t="shared" si="116"/>
        <v>853.85298843953069</v>
      </c>
      <c r="G770">
        <f t="shared" si="117"/>
        <v>1707.7059768790614</v>
      </c>
      <c r="H770">
        <f t="shared" si="118"/>
        <v>5123.1179306371878</v>
      </c>
      <c r="I770">
        <f t="shared" si="122"/>
        <v>719</v>
      </c>
      <c r="J770">
        <f>IF(B769&lt;Utenti!$B$25, C770+C$32/(INTERZONALFLOW)*(1-EXP(-INTERZONALFLOW/NFVOL*B770)),D770)</f>
        <v>8.9280956120053634E-15</v>
      </c>
      <c r="K770">
        <f t="shared" si="119"/>
        <v>1044.1758100562593</v>
      </c>
      <c r="L770">
        <f t="shared" si="120"/>
        <v>2088.3516201125185</v>
      </c>
      <c r="M770">
        <f t="shared" si="121"/>
        <v>6265.0548603375637</v>
      </c>
      <c r="N770">
        <f t="shared" si="123"/>
        <v>719</v>
      </c>
    </row>
    <row r="771" spans="2:14" x14ac:dyDescent="0.2">
      <c r="B771">
        <f t="shared" si="115"/>
        <v>720</v>
      </c>
      <c r="C771" t="str">
        <f>IF(B770&lt;Utenti!$B$25, Quellstärke/(Volumen*Verlustrate)*(1-EXP(-Verlustrate*B771)),"")</f>
        <v/>
      </c>
      <c r="D771">
        <f>IF(B771&gt;Utenti!$B$25, Quellstärke/(Volumen*Verlustrate)*(1-EXP(-Verlustrate*Utenti!$B$25))  * EXP(-Verlustrate*(B771-Utenti!$B$25)), "")</f>
        <v>8.4039420278982626E-15</v>
      </c>
      <c r="E771">
        <f t="shared" si="114"/>
        <v>8.4039420278982626E-15</v>
      </c>
      <c r="F771">
        <f t="shared" si="116"/>
        <v>853.85298843953069</v>
      </c>
      <c r="G771">
        <f t="shared" si="117"/>
        <v>1707.7059768790614</v>
      </c>
      <c r="H771">
        <f t="shared" si="118"/>
        <v>5123.1179306371878</v>
      </c>
      <c r="I771">
        <f t="shared" si="122"/>
        <v>720</v>
      </c>
      <c r="J771">
        <f>IF(B770&lt;Utenti!$B$25, C771+C$32/(INTERZONALFLOW)*(1-EXP(-INTERZONALFLOW/NFVOL*B771)),D771)</f>
        <v>8.4039420278982626E-15</v>
      </c>
      <c r="K771">
        <f t="shared" si="119"/>
        <v>1044.1758100562593</v>
      </c>
      <c r="L771">
        <f t="shared" si="120"/>
        <v>2088.3516201125185</v>
      </c>
      <c r="M771">
        <f t="shared" si="121"/>
        <v>6265.0548603375637</v>
      </c>
      <c r="N771">
        <f t="shared" si="123"/>
        <v>720</v>
      </c>
    </row>
    <row r="777" spans="2:14" ht="19" x14ac:dyDescent="0.25">
      <c r="B777" s="121" t="s">
        <v>4</v>
      </c>
    </row>
    <row r="778" spans="2:14" x14ac:dyDescent="0.2">
      <c r="B778" t="s">
        <v>5</v>
      </c>
    </row>
  </sheetData>
  <sheetProtection sheet="1" objects="1" scenarios="1"/>
  <mergeCells count="10">
    <mergeCell ref="K49:K50"/>
    <mergeCell ref="L49:L50"/>
    <mergeCell ref="M49:M50"/>
    <mergeCell ref="J49:J50"/>
    <mergeCell ref="C23:C24"/>
    <mergeCell ref="E23:E24"/>
    <mergeCell ref="F49:F50"/>
    <mergeCell ref="G49:G50"/>
    <mergeCell ref="H49:H50"/>
    <mergeCell ref="E44:J45"/>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7</vt:i4>
      </vt:variant>
    </vt:vector>
  </HeadingPairs>
  <TitlesOfParts>
    <vt:vector size="9" baseType="lpstr">
      <vt:lpstr>Utenti</vt:lpstr>
      <vt:lpstr>Dati</vt:lpstr>
      <vt:lpstr>Utenti!Druckbereich</vt:lpstr>
      <vt:lpstr>INTERZONALFLOW</vt:lpstr>
      <vt:lpstr>kritViren</vt:lpstr>
      <vt:lpstr>NFVOL</vt:lpstr>
      <vt:lpstr>Quellstärke</vt:lpstr>
      <vt:lpstr>Verlustrate</vt:lpstr>
      <vt:lpstr>Volumen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Riediker</dc:creator>
  <cp:lastModifiedBy>Michael Riediker</cp:lastModifiedBy>
  <dcterms:created xsi:type="dcterms:W3CDTF">2020-07-01T13:08:24Z</dcterms:created>
  <dcterms:modified xsi:type="dcterms:W3CDTF">2020-11-21T15:23:59Z</dcterms:modified>
</cp:coreProperties>
</file>