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riedikermichael/Documents/SCOEH/Projekte/2020-003 seco Raumschätzung/"/>
    </mc:Choice>
  </mc:AlternateContent>
  <xr:revisionPtr revIDLastSave="0" documentId="13_ncr:1_{FF3037BB-7BAD-3741-9272-8CD0BC843994}" xr6:coauthVersionLast="45" xr6:coauthVersionMax="45" xr10:uidLastSave="{00000000-0000-0000-0000-000000000000}"/>
  <bookViews>
    <workbookView xWindow="2640" yWindow="500" windowWidth="23380" windowHeight="28200" xr2:uid="{DC9CD6AB-6206-0044-AB07-8F980E2AB238}"/>
  </bookViews>
  <sheets>
    <sheet name="User" sheetId="1" r:id="rId1"/>
    <sheet name="Data" sheetId="2" r:id="rId2"/>
  </sheets>
  <definedNames>
    <definedName name="_xlnm.Print_Area" localSheetId="1">Data!$A$1:$N$155</definedName>
    <definedName name="_xlnm.Print_Area" localSheetId="0">User!$A$1:$Q$56</definedName>
    <definedName name="INTERZONALFLOW">Data!$C$45</definedName>
    <definedName name="kritViren">User!$D$37</definedName>
    <definedName name="NFVOL">Data!$C$44</definedName>
    <definedName name="Quellstärke">Data!$C$36</definedName>
    <definedName name="Verlustrate">Data!$C$41</definedName>
    <definedName name="Volumen">User!$B$20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 l="1"/>
  <c r="D51" i="2" l="1"/>
  <c r="D52" i="2"/>
  <c r="D53" i="2"/>
  <c r="D54" i="2"/>
  <c r="D55" i="2"/>
  <c r="D56" i="2"/>
  <c r="D57" i="2"/>
  <c r="D58" i="2"/>
  <c r="D59" i="2"/>
  <c r="D60" i="2"/>
  <c r="D61"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62" i="2"/>
  <c r="N51" i="1" l="1"/>
  <c r="K51" i="1"/>
  <c r="E33" i="1" l="1"/>
  <c r="L21" i="1"/>
  <c r="E51" i="1"/>
  <c r="C51" i="1"/>
  <c r="H43" i="1"/>
  <c r="B43" i="1"/>
  <c r="C44" i="2" l="1"/>
  <c r="C45" i="2"/>
  <c r="N58" i="2" l="1"/>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N280" i="2"/>
  <c r="N281" i="2"/>
  <c r="N282" i="2"/>
  <c r="N283" i="2"/>
  <c r="N284" i="2"/>
  <c r="N285" i="2"/>
  <c r="N286" i="2"/>
  <c r="N287" i="2"/>
  <c r="N288" i="2"/>
  <c r="N289" i="2"/>
  <c r="N290" i="2"/>
  <c r="N291" i="2"/>
  <c r="N292" i="2"/>
  <c r="N293" i="2"/>
  <c r="N294" i="2"/>
  <c r="N295" i="2"/>
  <c r="N296" i="2"/>
  <c r="N297" i="2"/>
  <c r="N298" i="2"/>
  <c r="N299" i="2"/>
  <c r="N300" i="2"/>
  <c r="N301" i="2"/>
  <c r="N302" i="2"/>
  <c r="N303" i="2"/>
  <c r="N304" i="2"/>
  <c r="N305" i="2"/>
  <c r="N306" i="2"/>
  <c r="N307" i="2"/>
  <c r="N308" i="2"/>
  <c r="N309" i="2"/>
  <c r="N310" i="2"/>
  <c r="N311" i="2"/>
  <c r="N312" i="2"/>
  <c r="N313" i="2"/>
  <c r="N314" i="2"/>
  <c r="N315" i="2"/>
  <c r="N316" i="2"/>
  <c r="N317" i="2"/>
  <c r="N318" i="2"/>
  <c r="N319" i="2"/>
  <c r="N320" i="2"/>
  <c r="N321" i="2"/>
  <c r="N322" i="2"/>
  <c r="N323" i="2"/>
  <c r="N324" i="2"/>
  <c r="N325" i="2"/>
  <c r="N326" i="2"/>
  <c r="N327" i="2"/>
  <c r="N328" i="2"/>
  <c r="N329" i="2"/>
  <c r="N330" i="2"/>
  <c r="N331" i="2"/>
  <c r="N332" i="2"/>
  <c r="N333" i="2"/>
  <c r="N334" i="2"/>
  <c r="N335" i="2"/>
  <c r="N336" i="2"/>
  <c r="N337" i="2"/>
  <c r="N338" i="2"/>
  <c r="N339" i="2"/>
  <c r="N340" i="2"/>
  <c r="N341" i="2"/>
  <c r="N342" i="2"/>
  <c r="N343" i="2"/>
  <c r="N344" i="2"/>
  <c r="N345" i="2"/>
  <c r="N346" i="2"/>
  <c r="N347" i="2"/>
  <c r="N348" i="2"/>
  <c r="N349" i="2"/>
  <c r="N350" i="2"/>
  <c r="N351" i="2"/>
  <c r="N352" i="2"/>
  <c r="N353" i="2"/>
  <c r="N354" i="2"/>
  <c r="N355" i="2"/>
  <c r="N356" i="2"/>
  <c r="N357" i="2"/>
  <c r="N358" i="2"/>
  <c r="N359" i="2"/>
  <c r="N360" i="2"/>
  <c r="N361" i="2"/>
  <c r="N362" i="2"/>
  <c r="N363" i="2"/>
  <c r="N364" i="2"/>
  <c r="N365" i="2"/>
  <c r="N366" i="2"/>
  <c r="N367" i="2"/>
  <c r="N368" i="2"/>
  <c r="N369" i="2"/>
  <c r="N370" i="2"/>
  <c r="N371" i="2"/>
  <c r="N372" i="2"/>
  <c r="N373" i="2"/>
  <c r="N374" i="2"/>
  <c r="N375" i="2"/>
  <c r="N376" i="2"/>
  <c r="N377" i="2"/>
  <c r="N378" i="2"/>
  <c r="N379" i="2"/>
  <c r="N380" i="2"/>
  <c r="N381" i="2"/>
  <c r="N382" i="2"/>
  <c r="N383" i="2"/>
  <c r="N384" i="2"/>
  <c r="N385" i="2"/>
  <c r="N386" i="2"/>
  <c r="N387" i="2"/>
  <c r="N388" i="2"/>
  <c r="N389" i="2"/>
  <c r="N390" i="2"/>
  <c r="N391" i="2"/>
  <c r="N392" i="2"/>
  <c r="N393" i="2"/>
  <c r="N394" i="2"/>
  <c r="N395" i="2"/>
  <c r="N396" i="2"/>
  <c r="N397" i="2"/>
  <c r="N398" i="2"/>
  <c r="N399" i="2"/>
  <c r="N400" i="2"/>
  <c r="N401" i="2"/>
  <c r="N402" i="2"/>
  <c r="N403" i="2"/>
  <c r="N404" i="2"/>
  <c r="N405" i="2"/>
  <c r="N406" i="2"/>
  <c r="N407" i="2"/>
  <c r="N408" i="2"/>
  <c r="N409" i="2"/>
  <c r="N410" i="2"/>
  <c r="N411" i="2"/>
  <c r="N412" i="2"/>
  <c r="N413" i="2"/>
  <c r="N414" i="2"/>
  <c r="N415" i="2"/>
  <c r="N416" i="2"/>
  <c r="N417" i="2"/>
  <c r="N418" i="2"/>
  <c r="N419" i="2"/>
  <c r="N420" i="2"/>
  <c r="N421" i="2"/>
  <c r="N422" i="2"/>
  <c r="N423" i="2"/>
  <c r="N424" i="2"/>
  <c r="N425" i="2"/>
  <c r="N426" i="2"/>
  <c r="N427" i="2"/>
  <c r="N428" i="2"/>
  <c r="N429" i="2"/>
  <c r="N430" i="2"/>
  <c r="N431" i="2"/>
  <c r="N432" i="2"/>
  <c r="N433" i="2"/>
  <c r="N434" i="2"/>
  <c r="N435" i="2"/>
  <c r="N436" i="2"/>
  <c r="N437" i="2"/>
  <c r="N438" i="2"/>
  <c r="N439" i="2"/>
  <c r="N440" i="2"/>
  <c r="N441" i="2"/>
  <c r="N442" i="2"/>
  <c r="N443" i="2"/>
  <c r="N444" i="2"/>
  <c r="N445" i="2"/>
  <c r="N446" i="2"/>
  <c r="N447" i="2"/>
  <c r="N448" i="2"/>
  <c r="N449" i="2"/>
  <c r="N450" i="2"/>
  <c r="N451" i="2"/>
  <c r="N452" i="2"/>
  <c r="N453" i="2"/>
  <c r="N454" i="2"/>
  <c r="N455" i="2"/>
  <c r="N456" i="2"/>
  <c r="N457" i="2"/>
  <c r="N458" i="2"/>
  <c r="N459" i="2"/>
  <c r="N460" i="2"/>
  <c r="N461" i="2"/>
  <c r="N462" i="2"/>
  <c r="N463" i="2"/>
  <c r="N464" i="2"/>
  <c r="N465" i="2"/>
  <c r="N466" i="2"/>
  <c r="N467" i="2"/>
  <c r="N468" i="2"/>
  <c r="N469" i="2"/>
  <c r="N470" i="2"/>
  <c r="N471" i="2"/>
  <c r="N472" i="2"/>
  <c r="N473" i="2"/>
  <c r="N474" i="2"/>
  <c r="N475" i="2"/>
  <c r="N476" i="2"/>
  <c r="N477" i="2"/>
  <c r="N478" i="2"/>
  <c r="N479" i="2"/>
  <c r="N480" i="2"/>
  <c r="N481" i="2"/>
  <c r="N482" i="2"/>
  <c r="N483" i="2"/>
  <c r="N484" i="2"/>
  <c r="N485" i="2"/>
  <c r="N486" i="2"/>
  <c r="N487" i="2"/>
  <c r="N488" i="2"/>
  <c r="N489" i="2"/>
  <c r="N490" i="2"/>
  <c r="N491" i="2"/>
  <c r="N492" i="2"/>
  <c r="N493" i="2"/>
  <c r="N494" i="2"/>
  <c r="N495" i="2"/>
  <c r="N496" i="2"/>
  <c r="N497" i="2"/>
  <c r="N498" i="2"/>
  <c r="N499" i="2"/>
  <c r="N500" i="2"/>
  <c r="N501" i="2"/>
  <c r="N502" i="2"/>
  <c r="N503" i="2"/>
  <c r="N504" i="2"/>
  <c r="N505" i="2"/>
  <c r="N506" i="2"/>
  <c r="N507" i="2"/>
  <c r="N508" i="2"/>
  <c r="N509" i="2"/>
  <c r="N510" i="2"/>
  <c r="N511" i="2"/>
  <c r="N512" i="2"/>
  <c r="N513" i="2"/>
  <c r="N514" i="2"/>
  <c r="N515" i="2"/>
  <c r="N516" i="2"/>
  <c r="N517" i="2"/>
  <c r="N518" i="2"/>
  <c r="N519" i="2"/>
  <c r="N520" i="2"/>
  <c r="N521" i="2"/>
  <c r="N522" i="2"/>
  <c r="N523" i="2"/>
  <c r="N524" i="2"/>
  <c r="N525" i="2"/>
  <c r="N526" i="2"/>
  <c r="N527" i="2"/>
  <c r="N528" i="2"/>
  <c r="N529" i="2"/>
  <c r="N530" i="2"/>
  <c r="N531" i="2"/>
  <c r="N532" i="2"/>
  <c r="N533" i="2"/>
  <c r="N534" i="2"/>
  <c r="N535" i="2"/>
  <c r="N536" i="2"/>
  <c r="N537" i="2"/>
  <c r="N538" i="2"/>
  <c r="N539" i="2"/>
  <c r="N540" i="2"/>
  <c r="N541" i="2"/>
  <c r="N542" i="2"/>
  <c r="N543" i="2"/>
  <c r="N544" i="2"/>
  <c r="N545" i="2"/>
  <c r="N546" i="2"/>
  <c r="N547" i="2"/>
  <c r="N548" i="2"/>
  <c r="N549" i="2"/>
  <c r="N550" i="2"/>
  <c r="N551" i="2"/>
  <c r="N552" i="2"/>
  <c r="N553" i="2"/>
  <c r="N554" i="2"/>
  <c r="N555" i="2"/>
  <c r="N556" i="2"/>
  <c r="N557" i="2"/>
  <c r="N558" i="2"/>
  <c r="N559" i="2"/>
  <c r="N560" i="2"/>
  <c r="N561" i="2"/>
  <c r="N562" i="2"/>
  <c r="N563" i="2"/>
  <c r="N564" i="2"/>
  <c r="N565" i="2"/>
  <c r="N566" i="2"/>
  <c r="N567" i="2"/>
  <c r="N568" i="2"/>
  <c r="N569" i="2"/>
  <c r="N570" i="2"/>
  <c r="N571" i="2"/>
  <c r="N572" i="2"/>
  <c r="N573" i="2"/>
  <c r="N574" i="2"/>
  <c r="N575" i="2"/>
  <c r="N576" i="2"/>
  <c r="N577" i="2"/>
  <c r="N578" i="2"/>
  <c r="N579" i="2"/>
  <c r="N580" i="2"/>
  <c r="N581" i="2"/>
  <c r="N582" i="2"/>
  <c r="N583" i="2"/>
  <c r="N584" i="2"/>
  <c r="N585" i="2"/>
  <c r="N586" i="2"/>
  <c r="N587" i="2"/>
  <c r="N588" i="2"/>
  <c r="N589" i="2"/>
  <c r="N590" i="2"/>
  <c r="N591" i="2"/>
  <c r="N592" i="2"/>
  <c r="N593" i="2"/>
  <c r="N594" i="2"/>
  <c r="N595" i="2"/>
  <c r="N596" i="2"/>
  <c r="N597" i="2"/>
  <c r="N598" i="2"/>
  <c r="N599" i="2"/>
  <c r="N600" i="2"/>
  <c r="N601" i="2"/>
  <c r="N602" i="2"/>
  <c r="N603" i="2"/>
  <c r="N604" i="2"/>
  <c r="N605" i="2"/>
  <c r="N606" i="2"/>
  <c r="N607" i="2"/>
  <c r="N608" i="2"/>
  <c r="N609" i="2"/>
  <c r="N610" i="2"/>
  <c r="N611" i="2"/>
  <c r="N612" i="2"/>
  <c r="N613" i="2"/>
  <c r="N614" i="2"/>
  <c r="N615" i="2"/>
  <c r="N616" i="2"/>
  <c r="N617" i="2"/>
  <c r="N618" i="2"/>
  <c r="N619" i="2"/>
  <c r="N620" i="2"/>
  <c r="N621" i="2"/>
  <c r="N622" i="2"/>
  <c r="N623" i="2"/>
  <c r="N624" i="2"/>
  <c r="N625" i="2"/>
  <c r="N626" i="2"/>
  <c r="N627" i="2"/>
  <c r="N628" i="2"/>
  <c r="N629" i="2"/>
  <c r="N630" i="2"/>
  <c r="N631" i="2"/>
  <c r="N632" i="2"/>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52" i="2"/>
  <c r="N53" i="2"/>
  <c r="N54" i="2"/>
  <c r="N55" i="2"/>
  <c r="N56" i="2"/>
  <c r="N57" i="2"/>
  <c r="N51"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3" i="2"/>
  <c r="I414" i="2"/>
  <c r="I415" i="2"/>
  <c r="I416" i="2"/>
  <c r="I417" i="2"/>
  <c r="I418" i="2"/>
  <c r="I419" i="2"/>
  <c r="I420" i="2"/>
  <c r="I421" i="2"/>
  <c r="I422" i="2"/>
  <c r="I423" i="2"/>
  <c r="I424" i="2"/>
  <c r="I425" i="2"/>
  <c r="I426" i="2"/>
  <c r="I427" i="2"/>
  <c r="I428" i="2"/>
  <c r="I429" i="2"/>
  <c r="I430"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4" i="2"/>
  <c r="I495" i="2"/>
  <c r="I496" i="2"/>
  <c r="I497" i="2"/>
  <c r="I498" i="2"/>
  <c r="I499" i="2"/>
  <c r="I500" i="2"/>
  <c r="I501" i="2"/>
  <c r="I502" i="2"/>
  <c r="I503" i="2"/>
  <c r="I504" i="2"/>
  <c r="I505" i="2"/>
  <c r="I506" i="2"/>
  <c r="I507" i="2"/>
  <c r="I508" i="2"/>
  <c r="I509" i="2"/>
  <c r="I510" i="2"/>
  <c r="I511" i="2"/>
  <c r="I512" i="2"/>
  <c r="I513" i="2"/>
  <c r="I514" i="2"/>
  <c r="I515" i="2"/>
  <c r="I516" i="2"/>
  <c r="I517" i="2"/>
  <c r="I518" i="2"/>
  <c r="I519" i="2"/>
  <c r="I520" i="2"/>
  <c r="I521" i="2"/>
  <c r="I522" i="2"/>
  <c r="I523" i="2"/>
  <c r="I524" i="2"/>
  <c r="I525" i="2"/>
  <c r="I526" i="2"/>
  <c r="I527" i="2"/>
  <c r="I528" i="2"/>
  <c r="I529" i="2"/>
  <c r="I530" i="2"/>
  <c r="I531" i="2"/>
  <c r="I532" i="2"/>
  <c r="I533" i="2"/>
  <c r="I534"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580" i="2"/>
  <c r="I581" i="2"/>
  <c r="I582" i="2"/>
  <c r="I583" i="2"/>
  <c r="I584" i="2"/>
  <c r="I585" i="2"/>
  <c r="I586" i="2"/>
  <c r="I587" i="2"/>
  <c r="I588" i="2"/>
  <c r="I589" i="2"/>
  <c r="I590" i="2"/>
  <c r="I591" i="2"/>
  <c r="I592" i="2"/>
  <c r="I593" i="2"/>
  <c r="I594" i="2"/>
  <c r="I595" i="2"/>
  <c r="I596" i="2"/>
  <c r="I597" i="2"/>
  <c r="I598" i="2"/>
  <c r="I599" i="2"/>
  <c r="I600" i="2"/>
  <c r="I601" i="2"/>
  <c r="I602" i="2"/>
  <c r="I603" i="2"/>
  <c r="I604" i="2"/>
  <c r="I605" i="2"/>
  <c r="I606" i="2"/>
  <c r="I607" i="2"/>
  <c r="I608" i="2"/>
  <c r="I609" i="2"/>
  <c r="I610" i="2"/>
  <c r="I611" i="2"/>
  <c r="I612" i="2"/>
  <c r="I613" i="2"/>
  <c r="I614" i="2"/>
  <c r="I615" i="2"/>
  <c r="I616" i="2"/>
  <c r="I617" i="2"/>
  <c r="I618" i="2"/>
  <c r="I619" i="2"/>
  <c r="I620" i="2"/>
  <c r="I621" i="2"/>
  <c r="I622" i="2"/>
  <c r="I623" i="2"/>
  <c r="I624" i="2"/>
  <c r="I625" i="2"/>
  <c r="I626" i="2"/>
  <c r="I627" i="2"/>
  <c r="I628" i="2"/>
  <c r="I629" i="2"/>
  <c r="I630" i="2"/>
  <c r="I631" i="2"/>
  <c r="I632" i="2"/>
  <c r="I633" i="2"/>
  <c r="I634" i="2"/>
  <c r="I635" i="2"/>
  <c r="I636" i="2"/>
  <c r="I637" i="2"/>
  <c r="I638" i="2"/>
  <c r="I639" i="2"/>
  <c r="I640" i="2"/>
  <c r="I641" i="2"/>
  <c r="I642" i="2"/>
  <c r="I643" i="2"/>
  <c r="I644" i="2"/>
  <c r="I645" i="2"/>
  <c r="I646" i="2"/>
  <c r="I647" i="2"/>
  <c r="I648" i="2"/>
  <c r="I649" i="2"/>
  <c r="I650" i="2"/>
  <c r="I651" i="2"/>
  <c r="I652" i="2"/>
  <c r="I653" i="2"/>
  <c r="I654" i="2"/>
  <c r="I655" i="2"/>
  <c r="I656" i="2"/>
  <c r="I657" i="2"/>
  <c r="I658" i="2"/>
  <c r="I659" i="2"/>
  <c r="I660" i="2"/>
  <c r="I661" i="2"/>
  <c r="I662" i="2"/>
  <c r="I663" i="2"/>
  <c r="I664" i="2"/>
  <c r="I665" i="2"/>
  <c r="I666" i="2"/>
  <c r="I667" i="2"/>
  <c r="I668" i="2"/>
  <c r="I669" i="2"/>
  <c r="I670" i="2"/>
  <c r="I671" i="2"/>
  <c r="I672" i="2"/>
  <c r="I673" i="2"/>
  <c r="I674" i="2"/>
  <c r="I675" i="2"/>
  <c r="I676" i="2"/>
  <c r="I677" i="2"/>
  <c r="I678" i="2"/>
  <c r="I679" i="2"/>
  <c r="I680" i="2"/>
  <c r="I681" i="2"/>
  <c r="I682" i="2"/>
  <c r="I683" i="2"/>
  <c r="I684" i="2"/>
  <c r="I685" i="2"/>
  <c r="I686" i="2"/>
  <c r="I687" i="2"/>
  <c r="I688" i="2"/>
  <c r="I689" i="2"/>
  <c r="I690" i="2"/>
  <c r="I691" i="2"/>
  <c r="I692" i="2"/>
  <c r="I693" i="2"/>
  <c r="I694" i="2"/>
  <c r="I695" i="2"/>
  <c r="I696" i="2"/>
  <c r="I697" i="2"/>
  <c r="I698" i="2"/>
  <c r="I699" i="2"/>
  <c r="I700" i="2"/>
  <c r="I701" i="2"/>
  <c r="I702" i="2"/>
  <c r="I703" i="2"/>
  <c r="I704" i="2"/>
  <c r="I705" i="2"/>
  <c r="I706" i="2"/>
  <c r="I707" i="2"/>
  <c r="I708" i="2"/>
  <c r="I709" i="2"/>
  <c r="I710" i="2"/>
  <c r="I711" i="2"/>
  <c r="I712" i="2"/>
  <c r="I713" i="2"/>
  <c r="I714" i="2"/>
  <c r="I715" i="2"/>
  <c r="I716" i="2"/>
  <c r="I717" i="2"/>
  <c r="I718" i="2"/>
  <c r="I719" i="2"/>
  <c r="I720" i="2"/>
  <c r="I721" i="2"/>
  <c r="I722" i="2"/>
  <c r="I723" i="2"/>
  <c r="I724" i="2"/>
  <c r="I725" i="2"/>
  <c r="I726" i="2"/>
  <c r="I727" i="2"/>
  <c r="I728" i="2"/>
  <c r="I729" i="2"/>
  <c r="I730" i="2"/>
  <c r="I731" i="2"/>
  <c r="I732" i="2"/>
  <c r="I733" i="2"/>
  <c r="I734" i="2"/>
  <c r="I735" i="2"/>
  <c r="I736" i="2"/>
  <c r="I737" i="2"/>
  <c r="I738" i="2"/>
  <c r="I739" i="2"/>
  <c r="I740" i="2"/>
  <c r="I741" i="2"/>
  <c r="I742" i="2"/>
  <c r="I743" i="2"/>
  <c r="I744" i="2"/>
  <c r="I745" i="2"/>
  <c r="I746" i="2"/>
  <c r="I747" i="2"/>
  <c r="I748" i="2"/>
  <c r="I749" i="2"/>
  <c r="I750" i="2"/>
  <c r="I751" i="2"/>
  <c r="I752" i="2"/>
  <c r="I753" i="2"/>
  <c r="I754" i="2"/>
  <c r="I755" i="2"/>
  <c r="I756" i="2"/>
  <c r="I757" i="2"/>
  <c r="I758" i="2"/>
  <c r="I759" i="2"/>
  <c r="I760" i="2"/>
  <c r="I761" i="2"/>
  <c r="I762" i="2"/>
  <c r="I763" i="2"/>
  <c r="I764" i="2"/>
  <c r="I765" i="2"/>
  <c r="I766" i="2"/>
  <c r="I767" i="2"/>
  <c r="I768" i="2"/>
  <c r="I769" i="2"/>
  <c r="I770" i="2"/>
  <c r="I771" i="2"/>
  <c r="I52" i="2"/>
  <c r="I53" i="2"/>
  <c r="I54" i="2"/>
  <c r="I55" i="2"/>
  <c r="I51" i="2"/>
  <c r="D32" i="2" l="1"/>
  <c r="D33" i="2"/>
  <c r="D34" i="2"/>
  <c r="D35" i="2"/>
  <c r="L29" i="1" l="1"/>
  <c r="J32" i="2" s="1"/>
  <c r="B52" i="2" l="1"/>
  <c r="E27" i="2"/>
  <c r="M51" i="2" s="1"/>
  <c r="E26" i="2"/>
  <c r="L51" i="2" s="1"/>
  <c r="E25" i="2"/>
  <c r="K51" i="2" s="1"/>
  <c r="B53" i="2" l="1"/>
  <c r="B54" i="2" l="1"/>
  <c r="D40" i="2"/>
  <c r="D39" i="2"/>
  <c r="F21" i="1"/>
  <c r="G33" i="2"/>
  <c r="H33" i="2"/>
  <c r="G34" i="2"/>
  <c r="H34" i="2"/>
  <c r="G35" i="2"/>
  <c r="H35" i="2"/>
  <c r="H32" i="2"/>
  <c r="G32" i="2"/>
  <c r="K33" i="2"/>
  <c r="L33" i="2"/>
  <c r="K34" i="2"/>
  <c r="L34" i="2"/>
  <c r="K35" i="2"/>
  <c r="L35" i="2"/>
  <c r="L32" i="2"/>
  <c r="K32" i="2"/>
  <c r="L32" i="1"/>
  <c r="J35" i="2" s="1"/>
  <c r="I35" i="2" s="1"/>
  <c r="L31" i="1"/>
  <c r="J34" i="2" s="1"/>
  <c r="I34" i="2" s="1"/>
  <c r="L30" i="1"/>
  <c r="J33" i="2" s="1"/>
  <c r="H30" i="1"/>
  <c r="F33" i="2" s="1"/>
  <c r="H31" i="1"/>
  <c r="F34" i="2" s="1"/>
  <c r="H32" i="1"/>
  <c r="F35" i="2" s="1"/>
  <c r="H29" i="1"/>
  <c r="F32" i="2" s="1"/>
  <c r="I33" i="2" l="1"/>
  <c r="I32" i="2"/>
  <c r="E51" i="2"/>
  <c r="F51" i="2" s="1"/>
  <c r="B55" i="2"/>
  <c r="C41" i="2"/>
  <c r="E32" i="2"/>
  <c r="E34" i="2"/>
  <c r="C34" i="2" s="1"/>
  <c r="E33" i="2"/>
  <c r="E35" i="2"/>
  <c r="C35" i="2" s="1"/>
  <c r="D105" i="2" l="1"/>
  <c r="D109" i="2"/>
  <c r="D106" i="2"/>
  <c r="D110" i="2"/>
  <c r="D103" i="2"/>
  <c r="D104" i="2"/>
  <c r="D102" i="2"/>
  <c r="D107" i="2"/>
  <c r="D111" i="2"/>
  <c r="D108" i="2"/>
  <c r="C33" i="2"/>
  <c r="H51" i="2"/>
  <c r="G51" i="2"/>
  <c r="B56" i="2"/>
  <c r="C32" i="2"/>
  <c r="C36" i="2" l="1"/>
  <c r="B57" i="2"/>
  <c r="N45" i="1" l="1"/>
  <c r="D118" i="2"/>
  <c r="D134" i="2"/>
  <c r="D150" i="2"/>
  <c r="D166" i="2"/>
  <c r="D182" i="2"/>
  <c r="D198" i="2"/>
  <c r="D214" i="2"/>
  <c r="D230" i="2"/>
  <c r="D246" i="2"/>
  <c r="D262" i="2"/>
  <c r="D278" i="2"/>
  <c r="D294" i="2"/>
  <c r="D310" i="2"/>
  <c r="D326" i="2"/>
  <c r="D342" i="2"/>
  <c r="D358" i="2"/>
  <c r="D374" i="2"/>
  <c r="D390" i="2"/>
  <c r="D406" i="2"/>
  <c r="D422" i="2"/>
  <c r="D438" i="2"/>
  <c r="D454" i="2"/>
  <c r="D131" i="2"/>
  <c r="D147" i="2"/>
  <c r="D163" i="2"/>
  <c r="D179" i="2"/>
  <c r="D195" i="2"/>
  <c r="D211" i="2"/>
  <c r="D227" i="2"/>
  <c r="D243" i="2"/>
  <c r="D259" i="2"/>
  <c r="D275" i="2"/>
  <c r="D291" i="2"/>
  <c r="D307" i="2"/>
  <c r="D323" i="2"/>
  <c r="D339" i="2"/>
  <c r="D355" i="2"/>
  <c r="D371" i="2"/>
  <c r="D387" i="2"/>
  <c r="D403" i="2"/>
  <c r="D419" i="2"/>
  <c r="D120" i="2"/>
  <c r="D136" i="2"/>
  <c r="D152" i="2"/>
  <c r="D168" i="2"/>
  <c r="D184" i="2"/>
  <c r="D200" i="2"/>
  <c r="D216" i="2"/>
  <c r="D232" i="2"/>
  <c r="D248" i="2"/>
  <c r="D264" i="2"/>
  <c r="D280" i="2"/>
  <c r="D296" i="2"/>
  <c r="D312" i="2"/>
  <c r="D328" i="2"/>
  <c r="D344" i="2"/>
  <c r="D121" i="2"/>
  <c r="D137" i="2"/>
  <c r="D153" i="2"/>
  <c r="D169" i="2"/>
  <c r="D185" i="2"/>
  <c r="D201" i="2"/>
  <c r="D217" i="2"/>
  <c r="D233" i="2"/>
  <c r="D249" i="2"/>
  <c r="D265" i="2"/>
  <c r="D281" i="2"/>
  <c r="D297" i="2"/>
  <c r="D313" i="2"/>
  <c r="D329" i="2"/>
  <c r="D345" i="2"/>
  <c r="D365" i="2"/>
  <c r="D397" i="2"/>
  <c r="D429" i="2"/>
  <c r="D452" i="2"/>
  <c r="D469" i="2"/>
  <c r="D485" i="2"/>
  <c r="D501" i="2"/>
  <c r="D517" i="2"/>
  <c r="D533" i="2"/>
  <c r="D549" i="2"/>
  <c r="D565" i="2"/>
  <c r="D581" i="2"/>
  <c r="D597" i="2"/>
  <c r="D613" i="2"/>
  <c r="D122" i="2"/>
  <c r="D138" i="2"/>
  <c r="D154" i="2"/>
  <c r="D170" i="2"/>
  <c r="D186" i="2"/>
  <c r="D202" i="2"/>
  <c r="D218" i="2"/>
  <c r="D234" i="2"/>
  <c r="D250" i="2"/>
  <c r="D266" i="2"/>
  <c r="D282" i="2"/>
  <c r="D298" i="2"/>
  <c r="D314" i="2"/>
  <c r="D330" i="2"/>
  <c r="D346" i="2"/>
  <c r="D362" i="2"/>
  <c r="D378" i="2"/>
  <c r="D394" i="2"/>
  <c r="D410" i="2"/>
  <c r="D426" i="2"/>
  <c r="D442" i="2"/>
  <c r="D119" i="2"/>
  <c r="D135" i="2"/>
  <c r="D151" i="2"/>
  <c r="D167" i="2"/>
  <c r="D183" i="2"/>
  <c r="D199" i="2"/>
  <c r="D215" i="2"/>
  <c r="D231" i="2"/>
  <c r="D247" i="2"/>
  <c r="D263" i="2"/>
  <c r="D279" i="2"/>
  <c r="D295" i="2"/>
  <c r="D311" i="2"/>
  <c r="D327" i="2"/>
  <c r="D343" i="2"/>
  <c r="D359" i="2"/>
  <c r="D375" i="2"/>
  <c r="D391" i="2"/>
  <c r="D407" i="2"/>
  <c r="D423" i="2"/>
  <c r="D124" i="2"/>
  <c r="D140" i="2"/>
  <c r="D156" i="2"/>
  <c r="D172" i="2"/>
  <c r="D188" i="2"/>
  <c r="D204" i="2"/>
  <c r="D220" i="2"/>
  <c r="D236" i="2"/>
  <c r="D252" i="2"/>
  <c r="D268" i="2"/>
  <c r="D284" i="2"/>
  <c r="D300" i="2"/>
  <c r="D316" i="2"/>
  <c r="D332" i="2"/>
  <c r="D348" i="2"/>
  <c r="D125" i="2"/>
  <c r="D141" i="2"/>
  <c r="D157" i="2"/>
  <c r="D173" i="2"/>
  <c r="D189" i="2"/>
  <c r="D205" i="2"/>
  <c r="D221" i="2"/>
  <c r="D237" i="2"/>
  <c r="D253" i="2"/>
  <c r="D269" i="2"/>
  <c r="D285" i="2"/>
  <c r="D301" i="2"/>
  <c r="D317" i="2"/>
  <c r="D333" i="2"/>
  <c r="D349" i="2"/>
  <c r="D373" i="2"/>
  <c r="D405" i="2"/>
  <c r="D436" i="2"/>
  <c r="D457" i="2"/>
  <c r="D473" i="2"/>
  <c r="D489" i="2"/>
  <c r="D505" i="2"/>
  <c r="D521" i="2"/>
  <c r="D537" i="2"/>
  <c r="D553" i="2"/>
  <c r="D569" i="2"/>
  <c r="D585" i="2"/>
  <c r="D601" i="2"/>
  <c r="D617" i="2"/>
  <c r="D126" i="2"/>
  <c r="D142" i="2"/>
  <c r="D158" i="2"/>
  <c r="D174" i="2"/>
  <c r="D190" i="2"/>
  <c r="D206" i="2"/>
  <c r="D222" i="2"/>
  <c r="D238" i="2"/>
  <c r="D254" i="2"/>
  <c r="D270" i="2"/>
  <c r="D286" i="2"/>
  <c r="D302" i="2"/>
  <c r="D318" i="2"/>
  <c r="D334" i="2"/>
  <c r="D350" i="2"/>
  <c r="D366" i="2"/>
  <c r="D382" i="2"/>
  <c r="D398" i="2"/>
  <c r="D414" i="2"/>
  <c r="D430" i="2"/>
  <c r="D446" i="2"/>
  <c r="D123" i="2"/>
  <c r="D139" i="2"/>
  <c r="D155" i="2"/>
  <c r="D171" i="2"/>
  <c r="D187" i="2"/>
  <c r="D203" i="2"/>
  <c r="D219" i="2"/>
  <c r="D235" i="2"/>
  <c r="D251" i="2"/>
  <c r="D267" i="2"/>
  <c r="D283" i="2"/>
  <c r="D299" i="2"/>
  <c r="D315" i="2"/>
  <c r="D331" i="2"/>
  <c r="D347" i="2"/>
  <c r="D363" i="2"/>
  <c r="D379" i="2"/>
  <c r="D395" i="2"/>
  <c r="D411" i="2"/>
  <c r="D427" i="2"/>
  <c r="D128" i="2"/>
  <c r="D144" i="2"/>
  <c r="D160" i="2"/>
  <c r="D176" i="2"/>
  <c r="D192" i="2"/>
  <c r="D208" i="2"/>
  <c r="D224" i="2"/>
  <c r="D240" i="2"/>
  <c r="D256" i="2"/>
  <c r="D272" i="2"/>
  <c r="D288" i="2"/>
  <c r="D304" i="2"/>
  <c r="D320" i="2"/>
  <c r="D336" i="2"/>
  <c r="D352" i="2"/>
  <c r="D129" i="2"/>
  <c r="D145" i="2"/>
  <c r="D161" i="2"/>
  <c r="D177" i="2"/>
  <c r="D193" i="2"/>
  <c r="D209" i="2"/>
  <c r="D225" i="2"/>
  <c r="D241" i="2"/>
  <c r="D257" i="2"/>
  <c r="D273" i="2"/>
  <c r="D289" i="2"/>
  <c r="D305" i="2"/>
  <c r="D321" i="2"/>
  <c r="D337" i="2"/>
  <c r="D353" i="2"/>
  <c r="D381" i="2"/>
  <c r="D413" i="2"/>
  <c r="D441" i="2"/>
  <c r="D461" i="2"/>
  <c r="D477" i="2"/>
  <c r="D493" i="2"/>
  <c r="D509" i="2"/>
  <c r="D525" i="2"/>
  <c r="D541" i="2"/>
  <c r="D557" i="2"/>
  <c r="D573" i="2"/>
  <c r="D589" i="2"/>
  <c r="D605" i="2"/>
  <c r="D621" i="2"/>
  <c r="D130" i="2"/>
  <c r="D146" i="2"/>
  <c r="D162" i="2"/>
  <c r="D178" i="2"/>
  <c r="D194" i="2"/>
  <c r="D210" i="2"/>
  <c r="D226" i="2"/>
  <c r="D242" i="2"/>
  <c r="D258" i="2"/>
  <c r="D274" i="2"/>
  <c r="D290" i="2"/>
  <c r="D306" i="2"/>
  <c r="D322" i="2"/>
  <c r="D338" i="2"/>
  <c r="D354" i="2"/>
  <c r="D370" i="2"/>
  <c r="D386" i="2"/>
  <c r="D402" i="2"/>
  <c r="D418" i="2"/>
  <c r="D434" i="2"/>
  <c r="D450" i="2"/>
  <c r="D127" i="2"/>
  <c r="D143" i="2"/>
  <c r="D159" i="2"/>
  <c r="D175" i="2"/>
  <c r="D191" i="2"/>
  <c r="D207" i="2"/>
  <c r="D223" i="2"/>
  <c r="D239" i="2"/>
  <c r="D255" i="2"/>
  <c r="D271" i="2"/>
  <c r="D287" i="2"/>
  <c r="D303" i="2"/>
  <c r="D319" i="2"/>
  <c r="D335" i="2"/>
  <c r="D351" i="2"/>
  <c r="D367" i="2"/>
  <c r="D383" i="2"/>
  <c r="D399" i="2"/>
  <c r="D415" i="2"/>
  <c r="D431" i="2"/>
  <c r="D132" i="2"/>
  <c r="D148" i="2"/>
  <c r="D164" i="2"/>
  <c r="D180" i="2"/>
  <c r="D196" i="2"/>
  <c r="D212" i="2"/>
  <c r="D228" i="2"/>
  <c r="D244" i="2"/>
  <c r="D260" i="2"/>
  <c r="D276" i="2"/>
  <c r="D292" i="2"/>
  <c r="D308" i="2"/>
  <c r="D324" i="2"/>
  <c r="D340" i="2"/>
  <c r="D117" i="2"/>
  <c r="D133" i="2"/>
  <c r="D149" i="2"/>
  <c r="D165" i="2"/>
  <c r="D181" i="2"/>
  <c r="D197" i="2"/>
  <c r="D213" i="2"/>
  <c r="D229" i="2"/>
  <c r="D245" i="2"/>
  <c r="D261" i="2"/>
  <c r="D277" i="2"/>
  <c r="D293" i="2"/>
  <c r="D309" i="2"/>
  <c r="D325" i="2"/>
  <c r="D341" i="2"/>
  <c r="D357" i="2"/>
  <c r="D389" i="2"/>
  <c r="D421" i="2"/>
  <c r="D447" i="2"/>
  <c r="D465" i="2"/>
  <c r="D481" i="2"/>
  <c r="D497" i="2"/>
  <c r="D513" i="2"/>
  <c r="D529" i="2"/>
  <c r="D545" i="2"/>
  <c r="D561" i="2"/>
  <c r="D577" i="2"/>
  <c r="D593" i="2"/>
  <c r="D609" i="2"/>
  <c r="D625" i="2"/>
  <c r="D629" i="2"/>
  <c r="D645" i="2"/>
  <c r="D661" i="2"/>
  <c r="D677" i="2"/>
  <c r="D693" i="2"/>
  <c r="D709" i="2"/>
  <c r="D725" i="2"/>
  <c r="D741" i="2"/>
  <c r="D757" i="2"/>
  <c r="D360" i="2"/>
  <c r="D392" i="2"/>
  <c r="D424" i="2"/>
  <c r="D448" i="2"/>
  <c r="D466" i="2"/>
  <c r="D482" i="2"/>
  <c r="D498" i="2"/>
  <c r="D514" i="2"/>
  <c r="D530" i="2"/>
  <c r="D546" i="2"/>
  <c r="D562" i="2"/>
  <c r="D578" i="2"/>
  <c r="D594" i="2"/>
  <c r="D610" i="2"/>
  <c r="D626" i="2"/>
  <c r="D642" i="2"/>
  <c r="D658" i="2"/>
  <c r="D674" i="2"/>
  <c r="D690" i="2"/>
  <c r="D706" i="2"/>
  <c r="D722" i="2"/>
  <c r="D738" i="2"/>
  <c r="D385" i="2"/>
  <c r="D417" i="2"/>
  <c r="D444" i="2"/>
  <c r="D463" i="2"/>
  <c r="D479" i="2"/>
  <c r="D495" i="2"/>
  <c r="D511" i="2"/>
  <c r="D527" i="2"/>
  <c r="D543" i="2"/>
  <c r="D559" i="2"/>
  <c r="D575" i="2"/>
  <c r="D591" i="2"/>
  <c r="D607" i="2"/>
  <c r="D623" i="2"/>
  <c r="D639" i="2"/>
  <c r="D655" i="2"/>
  <c r="D671" i="2"/>
  <c r="D364" i="2"/>
  <c r="D396" i="2"/>
  <c r="D428" i="2"/>
  <c r="D451" i="2"/>
  <c r="D468" i="2"/>
  <c r="D484" i="2"/>
  <c r="D500" i="2"/>
  <c r="D516" i="2"/>
  <c r="D532" i="2"/>
  <c r="D548" i="2"/>
  <c r="D564" i="2"/>
  <c r="D580" i="2"/>
  <c r="D596" i="2"/>
  <c r="D612" i="2"/>
  <c r="D628" i="2"/>
  <c r="D644" i="2"/>
  <c r="D660" i="2"/>
  <c r="D676" i="2"/>
  <c r="D687" i="2"/>
  <c r="D720" i="2"/>
  <c r="D748" i="2"/>
  <c r="D770" i="2"/>
  <c r="D691" i="2"/>
  <c r="D731" i="2"/>
  <c r="D755" i="2"/>
  <c r="D724" i="2"/>
  <c r="D116" i="2"/>
  <c r="D716" i="2"/>
  <c r="D695" i="2"/>
  <c r="D727" i="2"/>
  <c r="D763" i="2"/>
  <c r="D768" i="2"/>
  <c r="D703" i="2"/>
  <c r="D588" i="2"/>
  <c r="D684" i="2"/>
  <c r="D114" i="2"/>
  <c r="D633" i="2"/>
  <c r="D649" i="2"/>
  <c r="D665" i="2"/>
  <c r="D681" i="2"/>
  <c r="D697" i="2"/>
  <c r="D713" i="2"/>
  <c r="D729" i="2"/>
  <c r="D745" i="2"/>
  <c r="D761" i="2"/>
  <c r="D368" i="2"/>
  <c r="D400" i="2"/>
  <c r="D432" i="2"/>
  <c r="D453" i="2"/>
  <c r="D470" i="2"/>
  <c r="D486" i="2"/>
  <c r="D502" i="2"/>
  <c r="D518" i="2"/>
  <c r="D534" i="2"/>
  <c r="D550" i="2"/>
  <c r="D566" i="2"/>
  <c r="D582" i="2"/>
  <c r="D598" i="2"/>
  <c r="D614" i="2"/>
  <c r="D630" i="2"/>
  <c r="D646" i="2"/>
  <c r="D662" i="2"/>
  <c r="D678" i="2"/>
  <c r="D694" i="2"/>
  <c r="D710" i="2"/>
  <c r="D726" i="2"/>
  <c r="D361" i="2"/>
  <c r="D393" i="2"/>
  <c r="D425" i="2"/>
  <c r="D449" i="2"/>
  <c r="D467" i="2"/>
  <c r="D483" i="2"/>
  <c r="D499" i="2"/>
  <c r="D515" i="2"/>
  <c r="D531" i="2"/>
  <c r="D547" i="2"/>
  <c r="D563" i="2"/>
  <c r="D579" i="2"/>
  <c r="D595" i="2"/>
  <c r="D611" i="2"/>
  <c r="D627" i="2"/>
  <c r="D643" i="2"/>
  <c r="D659" i="2"/>
  <c r="D675" i="2"/>
  <c r="D372" i="2"/>
  <c r="D404" i="2"/>
  <c r="D435" i="2"/>
  <c r="D456" i="2"/>
  <c r="D472" i="2"/>
  <c r="D488" i="2"/>
  <c r="D504" i="2"/>
  <c r="D520" i="2"/>
  <c r="D536" i="2"/>
  <c r="D552" i="2"/>
  <c r="D568" i="2"/>
  <c r="D584" i="2"/>
  <c r="D600" i="2"/>
  <c r="D616" i="2"/>
  <c r="D632" i="2"/>
  <c r="D648" i="2"/>
  <c r="D664" i="2"/>
  <c r="D680" i="2"/>
  <c r="D696" i="2"/>
  <c r="D728" i="2"/>
  <c r="D754" i="2"/>
  <c r="D699" i="2"/>
  <c r="D739" i="2"/>
  <c r="D760" i="2"/>
  <c r="D740" i="2"/>
  <c r="D115" i="2"/>
  <c r="D715" i="2"/>
  <c r="D732" i="2"/>
  <c r="D752" i="2"/>
  <c r="D735" i="2"/>
  <c r="D556" i="2"/>
  <c r="D620" i="2"/>
  <c r="D652" i="2"/>
  <c r="D704" i="2"/>
  <c r="D759" i="2"/>
  <c r="D707" i="2"/>
  <c r="D766" i="2"/>
  <c r="D637" i="2"/>
  <c r="D653" i="2"/>
  <c r="D669" i="2"/>
  <c r="D685" i="2"/>
  <c r="D701" i="2"/>
  <c r="D717" i="2"/>
  <c r="D733" i="2"/>
  <c r="D749" i="2"/>
  <c r="D765" i="2"/>
  <c r="D376" i="2"/>
  <c r="D408" i="2"/>
  <c r="D437" i="2"/>
  <c r="D458" i="2"/>
  <c r="D474" i="2"/>
  <c r="D490" i="2"/>
  <c r="D506" i="2"/>
  <c r="D522" i="2"/>
  <c r="D538" i="2"/>
  <c r="D554" i="2"/>
  <c r="D570" i="2"/>
  <c r="D586" i="2"/>
  <c r="D602" i="2"/>
  <c r="D618" i="2"/>
  <c r="D634" i="2"/>
  <c r="D650" i="2"/>
  <c r="D666" i="2"/>
  <c r="D682" i="2"/>
  <c r="D698" i="2"/>
  <c r="D714" i="2"/>
  <c r="D730" i="2"/>
  <c r="D369" i="2"/>
  <c r="D401" i="2"/>
  <c r="D433" i="2"/>
  <c r="D455" i="2"/>
  <c r="D471" i="2"/>
  <c r="D487" i="2"/>
  <c r="D503" i="2"/>
  <c r="D519" i="2"/>
  <c r="D535" i="2"/>
  <c r="D551" i="2"/>
  <c r="D567" i="2"/>
  <c r="D583" i="2"/>
  <c r="D599" i="2"/>
  <c r="D615" i="2"/>
  <c r="D631" i="2"/>
  <c r="D647" i="2"/>
  <c r="D663" i="2"/>
  <c r="D679" i="2"/>
  <c r="D380" i="2"/>
  <c r="D412" i="2"/>
  <c r="D440" i="2"/>
  <c r="D460" i="2"/>
  <c r="D476" i="2"/>
  <c r="D492" i="2"/>
  <c r="D508" i="2"/>
  <c r="D524" i="2"/>
  <c r="D540" i="2"/>
  <c r="D572" i="2"/>
  <c r="D604" i="2"/>
  <c r="D636" i="2"/>
  <c r="D668" i="2"/>
  <c r="D736" i="2"/>
  <c r="D744" i="2"/>
  <c r="D641" i="2"/>
  <c r="D657" i="2"/>
  <c r="D673" i="2"/>
  <c r="D689" i="2"/>
  <c r="D705" i="2"/>
  <c r="D721" i="2"/>
  <c r="D737" i="2"/>
  <c r="D753" i="2"/>
  <c r="D769" i="2"/>
  <c r="D384" i="2"/>
  <c r="D416" i="2"/>
  <c r="D443" i="2"/>
  <c r="D462" i="2"/>
  <c r="D478" i="2"/>
  <c r="D494" i="2"/>
  <c r="D510" i="2"/>
  <c r="D526" i="2"/>
  <c r="D542" i="2"/>
  <c r="D558" i="2"/>
  <c r="D574" i="2"/>
  <c r="D590" i="2"/>
  <c r="D606" i="2"/>
  <c r="D622" i="2"/>
  <c r="D638" i="2"/>
  <c r="D654" i="2"/>
  <c r="D670" i="2"/>
  <c r="D686" i="2"/>
  <c r="D702" i="2"/>
  <c r="D718" i="2"/>
  <c r="D734" i="2"/>
  <c r="D377" i="2"/>
  <c r="D409" i="2"/>
  <c r="D439" i="2"/>
  <c r="D459" i="2"/>
  <c r="D475" i="2"/>
  <c r="D491" i="2"/>
  <c r="D507" i="2"/>
  <c r="D523" i="2"/>
  <c r="D539" i="2"/>
  <c r="D555" i="2"/>
  <c r="D571" i="2"/>
  <c r="D587" i="2"/>
  <c r="D603" i="2"/>
  <c r="D619" i="2"/>
  <c r="D635" i="2"/>
  <c r="D651" i="2"/>
  <c r="D667" i="2"/>
  <c r="D356" i="2"/>
  <c r="D388" i="2"/>
  <c r="D420" i="2"/>
  <c r="D445" i="2"/>
  <c r="D464" i="2"/>
  <c r="D480" i="2"/>
  <c r="D496" i="2"/>
  <c r="D512" i="2"/>
  <c r="D528" i="2"/>
  <c r="D544" i="2"/>
  <c r="D560" i="2"/>
  <c r="D576" i="2"/>
  <c r="D592" i="2"/>
  <c r="D608" i="2"/>
  <c r="D624" i="2"/>
  <c r="D640" i="2"/>
  <c r="D656" i="2"/>
  <c r="D672" i="2"/>
  <c r="D688" i="2"/>
  <c r="D712" i="2"/>
  <c r="D743" i="2"/>
  <c r="D113" i="2"/>
  <c r="D767" i="2"/>
  <c r="D112" i="2"/>
  <c r="D742" i="2"/>
  <c r="D764" i="2"/>
  <c r="D723" i="2"/>
  <c r="D700" i="2"/>
  <c r="D692" i="2"/>
  <c r="D683" i="2"/>
  <c r="D747" i="2"/>
  <c r="D750" i="2"/>
  <c r="D708" i="2"/>
  <c r="D758" i="2"/>
  <c r="D746" i="2"/>
  <c r="D751" i="2"/>
  <c r="D711" i="2"/>
  <c r="D771" i="2"/>
  <c r="D756" i="2"/>
  <c r="D762" i="2"/>
  <c r="D719" i="2"/>
  <c r="C52" i="2"/>
  <c r="J52" i="2" s="1"/>
  <c r="C54" i="2"/>
  <c r="J54" i="2" s="1"/>
  <c r="C56" i="2"/>
  <c r="J56" i="2" s="1"/>
  <c r="C53" i="2"/>
  <c r="J53" i="2" s="1"/>
  <c r="E45" i="1"/>
  <c r="C55" i="2"/>
  <c r="J55" i="2" s="1"/>
  <c r="B58" i="2"/>
  <c r="C57" i="2"/>
  <c r="J57" i="2" s="1"/>
  <c r="E52" i="2" l="1"/>
  <c r="H52" i="2" s="1"/>
  <c r="M52" i="2"/>
  <c r="M53" i="2" s="1"/>
  <c r="M54" i="2" s="1"/>
  <c r="M55" i="2" s="1"/>
  <c r="M56" i="2" s="1"/>
  <c r="L52" i="2"/>
  <c r="L53" i="2" s="1"/>
  <c r="L54" i="2" s="1"/>
  <c r="L55" i="2" s="1"/>
  <c r="L56" i="2" s="1"/>
  <c r="K52" i="2"/>
  <c r="K53" i="2" s="1"/>
  <c r="K54" i="2" s="1"/>
  <c r="K55" i="2" s="1"/>
  <c r="K56" i="2" s="1"/>
  <c r="E54" i="2"/>
  <c r="E56" i="2"/>
  <c r="E53" i="2"/>
  <c r="E55" i="2"/>
  <c r="B59" i="2"/>
  <c r="C58" i="2"/>
  <c r="J58" i="2" s="1"/>
  <c r="E57" i="2"/>
  <c r="C59" i="2"/>
  <c r="J59" i="2" s="1"/>
  <c r="K57" i="2" l="1"/>
  <c r="L57" i="2"/>
  <c r="F52" i="2"/>
  <c r="F53" i="2" s="1"/>
  <c r="F54" i="2" s="1"/>
  <c r="F55" i="2" s="1"/>
  <c r="F56" i="2" s="1"/>
  <c r="F57" i="2" s="1"/>
  <c r="G52" i="2"/>
  <c r="G53" i="2" s="1"/>
  <c r="G54" i="2" s="1"/>
  <c r="G55" i="2" s="1"/>
  <c r="G56" i="2" s="1"/>
  <c r="G57" i="2" s="1"/>
  <c r="M57" i="2"/>
  <c r="H53" i="2"/>
  <c r="H54" i="2" s="1"/>
  <c r="H55" i="2" s="1"/>
  <c r="H56" i="2" s="1"/>
  <c r="H57" i="2" s="1"/>
  <c r="E58" i="2"/>
  <c r="B60" i="2"/>
  <c r="E59" i="2"/>
  <c r="M58" i="2" l="1"/>
  <c r="L58" i="2"/>
  <c r="K58" i="2"/>
  <c r="H58" i="2"/>
  <c r="H59" i="2" s="1"/>
  <c r="F58" i="2"/>
  <c r="F59" i="2" s="1"/>
  <c r="G58" i="2"/>
  <c r="B61" i="2"/>
  <c r="C60" i="2"/>
  <c r="J60" i="2" s="1"/>
  <c r="K59" i="2" l="1"/>
  <c r="M59" i="2"/>
  <c r="L59" i="2"/>
  <c r="G59" i="2"/>
  <c r="E60" i="2"/>
  <c r="H60" i="2" s="1"/>
  <c r="B62" i="2"/>
  <c r="C61" i="2"/>
  <c r="J61" i="2" s="1"/>
  <c r="L60" i="2" l="1"/>
  <c r="M60" i="2"/>
  <c r="K60" i="2"/>
  <c r="F60" i="2"/>
  <c r="G60" i="2"/>
  <c r="B63" i="2"/>
  <c r="C62" i="2"/>
  <c r="J62" i="2" s="1"/>
  <c r="E61" i="2"/>
  <c r="H61" i="2" s="1"/>
  <c r="K61" i="2" l="1"/>
  <c r="L61" i="2"/>
  <c r="M61" i="2"/>
  <c r="C63" i="2"/>
  <c r="J63" i="2" s="1"/>
  <c r="E62" i="2"/>
  <c r="H62" i="2" s="1"/>
  <c r="F61" i="2"/>
  <c r="G61" i="2"/>
  <c r="B64" i="2"/>
  <c r="K62" i="2" l="1"/>
  <c r="M62" i="2"/>
  <c r="L62" i="2"/>
  <c r="E63" i="2"/>
  <c r="H63" i="2" s="1"/>
  <c r="G62" i="2"/>
  <c r="F62" i="2"/>
  <c r="B65" i="2"/>
  <c r="C64" i="2"/>
  <c r="J64" i="2" l="1"/>
  <c r="K63" i="2"/>
  <c r="M63" i="2"/>
  <c r="L63" i="2"/>
  <c r="G63" i="2"/>
  <c r="F63" i="2"/>
  <c r="C65" i="2"/>
  <c r="E64" i="2"/>
  <c r="H64" i="2" s="1"/>
  <c r="B66" i="2"/>
  <c r="J65" i="2" l="1"/>
  <c r="K64" i="2"/>
  <c r="L64" i="2"/>
  <c r="M64" i="2"/>
  <c r="E65" i="2"/>
  <c r="H65" i="2" s="1"/>
  <c r="C66" i="2"/>
  <c r="B67" i="2"/>
  <c r="G64" i="2"/>
  <c r="F64" i="2"/>
  <c r="J66" i="2" l="1"/>
  <c r="K65" i="2"/>
  <c r="M65" i="2"/>
  <c r="L65" i="2"/>
  <c r="E66" i="2"/>
  <c r="H66" i="2" s="1"/>
  <c r="C67" i="2"/>
  <c r="F65" i="2"/>
  <c r="G65" i="2"/>
  <c r="B68" i="2"/>
  <c r="J67" i="2" l="1"/>
  <c r="K66" i="2"/>
  <c r="L66" i="2"/>
  <c r="M66" i="2"/>
  <c r="F66" i="2"/>
  <c r="G66" i="2"/>
  <c r="E67" i="2"/>
  <c r="H67" i="2" s="1"/>
  <c r="B69" i="2"/>
  <c r="C69" i="2" s="1"/>
  <c r="C68" i="2"/>
  <c r="J68" i="2" l="1"/>
  <c r="K67" i="2"/>
  <c r="L67" i="2"/>
  <c r="M67" i="2"/>
  <c r="G67" i="2"/>
  <c r="F67" i="2"/>
  <c r="E68" i="2"/>
  <c r="H68" i="2" s="1"/>
  <c r="B70" i="2"/>
  <c r="E69" i="2"/>
  <c r="J69" i="2" l="1"/>
  <c r="K68" i="2"/>
  <c r="M68" i="2"/>
  <c r="L68" i="2"/>
  <c r="H69" i="2"/>
  <c r="F68" i="2"/>
  <c r="F69" i="2" s="1"/>
  <c r="B71" i="2"/>
  <c r="C70" i="2"/>
  <c r="G68" i="2"/>
  <c r="G69" i="2" s="1"/>
  <c r="K69" i="2" l="1"/>
  <c r="J70" i="2"/>
  <c r="L69" i="2"/>
  <c r="M69" i="2"/>
  <c r="C71" i="2"/>
  <c r="E70" i="2"/>
  <c r="H70" i="2" s="1"/>
  <c r="B72" i="2"/>
  <c r="K70" i="2" l="1"/>
  <c r="J71" i="2"/>
  <c r="L70" i="2"/>
  <c r="M70" i="2"/>
  <c r="E71" i="2"/>
  <c r="H71" i="2" s="1"/>
  <c r="G70" i="2"/>
  <c r="F70" i="2"/>
  <c r="B73" i="2"/>
  <c r="C72" i="2"/>
  <c r="K71" i="2" l="1"/>
  <c r="J72" i="2"/>
  <c r="M71" i="2"/>
  <c r="L71" i="2"/>
  <c r="G71" i="2"/>
  <c r="F71" i="2"/>
  <c r="E72" i="2"/>
  <c r="H72" i="2" s="1"/>
  <c r="B74" i="2"/>
  <c r="C73" i="2"/>
  <c r="K72" i="2" l="1"/>
  <c r="J73" i="2"/>
  <c r="M72" i="2"/>
  <c r="L72" i="2"/>
  <c r="E73" i="2"/>
  <c r="H73" i="2" s="1"/>
  <c r="G72" i="2"/>
  <c r="B75" i="2"/>
  <c r="C74" i="2"/>
  <c r="F72" i="2"/>
  <c r="K73" i="2" l="1"/>
  <c r="J74" i="2"/>
  <c r="M73" i="2"/>
  <c r="L73" i="2"/>
  <c r="C75" i="2"/>
  <c r="E74" i="2"/>
  <c r="H74" i="2" s="1"/>
  <c r="F73" i="2"/>
  <c r="G73" i="2"/>
  <c r="B76" i="2"/>
  <c r="K74" i="2" l="1"/>
  <c r="J75" i="2"/>
  <c r="L74" i="2"/>
  <c r="M74" i="2"/>
  <c r="E75" i="2"/>
  <c r="H75" i="2" s="1"/>
  <c r="F74" i="2"/>
  <c r="B77" i="2"/>
  <c r="G74" i="2"/>
  <c r="C76" i="2"/>
  <c r="K75" i="2" l="1"/>
  <c r="J76" i="2"/>
  <c r="M75" i="2"/>
  <c r="L75" i="2"/>
  <c r="F75" i="2"/>
  <c r="G75" i="2"/>
  <c r="E76" i="2"/>
  <c r="H76" i="2" s="1"/>
  <c r="B78" i="2"/>
  <c r="C77" i="2"/>
  <c r="K76" i="2" l="1"/>
  <c r="J77" i="2"/>
  <c r="M76" i="2"/>
  <c r="L76" i="2"/>
  <c r="E77" i="2"/>
  <c r="H77" i="2" s="1"/>
  <c r="F76" i="2"/>
  <c r="G76" i="2"/>
  <c r="B79" i="2"/>
  <c r="C78" i="2"/>
  <c r="K77" i="2" l="1"/>
  <c r="J78" i="2"/>
  <c r="L77" i="2"/>
  <c r="M77" i="2"/>
  <c r="E78" i="2"/>
  <c r="H78" i="2" s="1"/>
  <c r="G77" i="2"/>
  <c r="F77" i="2"/>
  <c r="B80" i="2"/>
  <c r="C79" i="2"/>
  <c r="K78" i="2" l="1"/>
  <c r="J79" i="2"/>
  <c r="M78" i="2"/>
  <c r="L78" i="2"/>
  <c r="E79" i="2"/>
  <c r="H79" i="2" s="1"/>
  <c r="F78" i="2"/>
  <c r="G78" i="2"/>
  <c r="B81" i="2"/>
  <c r="C80" i="2"/>
  <c r="K79" i="2" l="1"/>
  <c r="J80" i="2"/>
  <c r="M79" i="2"/>
  <c r="L79" i="2"/>
  <c r="C81" i="2"/>
  <c r="E80" i="2"/>
  <c r="H80" i="2" s="1"/>
  <c r="F79" i="2"/>
  <c r="G79" i="2"/>
  <c r="B82" i="2"/>
  <c r="K80" i="2" l="1"/>
  <c r="J81" i="2"/>
  <c r="M80" i="2"/>
  <c r="L80" i="2"/>
  <c r="E81" i="2"/>
  <c r="H81" i="2" s="1"/>
  <c r="C82" i="2"/>
  <c r="G80" i="2"/>
  <c r="F80" i="2"/>
  <c r="B83" i="2"/>
  <c r="K81" i="2" l="1"/>
  <c r="J82" i="2"/>
  <c r="M81" i="2"/>
  <c r="L81" i="2"/>
  <c r="F81" i="2"/>
  <c r="G81" i="2"/>
  <c r="E82" i="2"/>
  <c r="H82" i="2" s="1"/>
  <c r="C83" i="2"/>
  <c r="B84" i="2"/>
  <c r="K82" i="2" l="1"/>
  <c r="J83" i="2"/>
  <c r="M82" i="2"/>
  <c r="L82" i="2"/>
  <c r="G82" i="2"/>
  <c r="F82" i="2"/>
  <c r="E83" i="2"/>
  <c r="H83" i="2" s="1"/>
  <c r="C84" i="2"/>
  <c r="B85" i="2"/>
  <c r="K83" i="2" l="1"/>
  <c r="J84" i="2"/>
  <c r="L83" i="2"/>
  <c r="M83" i="2"/>
  <c r="G83" i="2"/>
  <c r="F83" i="2"/>
  <c r="E84" i="2"/>
  <c r="H84" i="2" s="1"/>
  <c r="C85" i="2"/>
  <c r="B86" i="2"/>
  <c r="C86" i="2" s="1"/>
  <c r="K84" i="2" l="1"/>
  <c r="J85" i="2"/>
  <c r="L84" i="2"/>
  <c r="M84" i="2"/>
  <c r="F84" i="2"/>
  <c r="G84" i="2"/>
  <c r="E85" i="2"/>
  <c r="H85" i="2" s="1"/>
  <c r="B87" i="2"/>
  <c r="J86" i="2"/>
  <c r="K85" i="2" l="1"/>
  <c r="K86" i="2" s="1"/>
  <c r="M85" i="2"/>
  <c r="M86" i="2" s="1"/>
  <c r="L85" i="2"/>
  <c r="L86" i="2" s="1"/>
  <c r="G85" i="2"/>
  <c r="F85" i="2"/>
  <c r="C87" i="2"/>
  <c r="E86" i="2"/>
  <c r="H86" i="2" s="1"/>
  <c r="B88" i="2"/>
  <c r="J87" i="2" l="1"/>
  <c r="K87" i="2" s="1"/>
  <c r="C88" i="2"/>
  <c r="G86" i="2"/>
  <c r="F86" i="2"/>
  <c r="E87" i="2"/>
  <c r="H87" i="2" s="1"/>
  <c r="B89" i="2"/>
  <c r="J88" i="2" l="1"/>
  <c r="K88" i="2" s="1"/>
  <c r="L87" i="2"/>
  <c r="M87" i="2"/>
  <c r="E88" i="2"/>
  <c r="H88" i="2" s="1"/>
  <c r="C89" i="2"/>
  <c r="G87" i="2"/>
  <c r="F87" i="2"/>
  <c r="B90" i="2"/>
  <c r="J89" i="2" l="1"/>
  <c r="K89" i="2" s="1"/>
  <c r="L88" i="2"/>
  <c r="M88" i="2"/>
  <c r="F88" i="2"/>
  <c r="G88" i="2"/>
  <c r="E89" i="2"/>
  <c r="H89" i="2" s="1"/>
  <c r="C90" i="2"/>
  <c r="B91" i="2"/>
  <c r="J90" i="2" l="1"/>
  <c r="K90" i="2" s="1"/>
  <c r="L89" i="2"/>
  <c r="M89" i="2"/>
  <c r="G89" i="2"/>
  <c r="F89" i="2"/>
  <c r="C91" i="2"/>
  <c r="E90" i="2"/>
  <c r="H90" i="2" s="1"/>
  <c r="B92" i="2"/>
  <c r="J91" i="2" l="1"/>
  <c r="K91" i="2" s="1"/>
  <c r="L90" i="2"/>
  <c r="M90" i="2"/>
  <c r="E91" i="2"/>
  <c r="H91" i="2" s="1"/>
  <c r="C92" i="2"/>
  <c r="G90" i="2"/>
  <c r="F90" i="2"/>
  <c r="B93" i="2"/>
  <c r="J92" i="2" l="1"/>
  <c r="K92" i="2" s="1"/>
  <c r="M91" i="2"/>
  <c r="L91" i="2"/>
  <c r="F91" i="2"/>
  <c r="G91" i="2"/>
  <c r="C93" i="2"/>
  <c r="E92" i="2"/>
  <c r="H92" i="2" s="1"/>
  <c r="B94" i="2"/>
  <c r="C94" i="2" s="1"/>
  <c r="J93" i="2" l="1"/>
  <c r="K93" i="2" s="1"/>
  <c r="L92" i="2"/>
  <c r="M92" i="2"/>
  <c r="G92" i="2"/>
  <c r="F92" i="2"/>
  <c r="E93" i="2"/>
  <c r="H93" i="2" s="1"/>
  <c r="B95" i="2"/>
  <c r="E94" i="2"/>
  <c r="J94" i="2" l="1"/>
  <c r="K94" i="2" s="1"/>
  <c r="L93" i="2"/>
  <c r="M93" i="2"/>
  <c r="H94" i="2"/>
  <c r="G93" i="2"/>
  <c r="G94" i="2" s="1"/>
  <c r="C95" i="2"/>
  <c r="F93" i="2"/>
  <c r="F94" i="2" s="1"/>
  <c r="B96" i="2"/>
  <c r="J95" i="2" l="1"/>
  <c r="K95" i="2" s="1"/>
  <c r="L94" i="2"/>
  <c r="M94" i="2"/>
  <c r="C96" i="2"/>
  <c r="E95" i="2"/>
  <c r="H95" i="2" s="1"/>
  <c r="B97" i="2"/>
  <c r="J96" i="2" l="1"/>
  <c r="K96" i="2" s="1"/>
  <c r="L95" i="2"/>
  <c r="M95" i="2"/>
  <c r="G95" i="2"/>
  <c r="C97" i="2"/>
  <c r="F95" i="2"/>
  <c r="E96" i="2"/>
  <c r="H96" i="2" s="1"/>
  <c r="B98" i="2"/>
  <c r="J97" i="2" l="1"/>
  <c r="K97" i="2" s="1"/>
  <c r="M96" i="2"/>
  <c r="L96" i="2"/>
  <c r="C98" i="2"/>
  <c r="G96" i="2"/>
  <c r="F96" i="2"/>
  <c r="E97" i="2"/>
  <c r="H97" i="2" s="1"/>
  <c r="B99" i="2"/>
  <c r="J98" i="2" l="1"/>
  <c r="K98" i="2" s="1"/>
  <c r="L97" i="2"/>
  <c r="M97" i="2"/>
  <c r="E98" i="2"/>
  <c r="H98" i="2" s="1"/>
  <c r="C99" i="2"/>
  <c r="G97" i="2"/>
  <c r="F97" i="2"/>
  <c r="B100" i="2"/>
  <c r="J99" i="2" l="1"/>
  <c r="K99" i="2" s="1"/>
  <c r="M98" i="2"/>
  <c r="L98" i="2"/>
  <c r="F98" i="2"/>
  <c r="G98" i="2"/>
  <c r="E99" i="2"/>
  <c r="H99" i="2" s="1"/>
  <c r="C100" i="2"/>
  <c r="B101" i="2"/>
  <c r="J100" i="2" l="1"/>
  <c r="K100" i="2" s="1"/>
  <c r="L99" i="2"/>
  <c r="M99" i="2"/>
  <c r="F99" i="2"/>
  <c r="G99" i="2"/>
  <c r="C101" i="2"/>
  <c r="E100" i="2"/>
  <c r="H100" i="2" s="1"/>
  <c r="B102" i="2"/>
  <c r="C102" i="2" s="1"/>
  <c r="M100" i="2" l="1"/>
  <c r="L100" i="2"/>
  <c r="J101" i="2"/>
  <c r="K101" i="2" s="1"/>
  <c r="G100" i="2"/>
  <c r="F100" i="2"/>
  <c r="E101" i="2"/>
  <c r="H101" i="2" s="1"/>
  <c r="B103" i="2"/>
  <c r="J102" i="2"/>
  <c r="K102" i="2" l="1"/>
  <c r="L101" i="2"/>
  <c r="L102" i="2" s="1"/>
  <c r="M101" i="2"/>
  <c r="M102" i="2" s="1"/>
  <c r="C103" i="2"/>
  <c r="F101" i="2"/>
  <c r="G101" i="2"/>
  <c r="E102" i="2"/>
  <c r="H102" i="2" s="1"/>
  <c r="B104" i="2"/>
  <c r="J103" i="2" l="1"/>
  <c r="K103" i="2" s="1"/>
  <c r="C104" i="2"/>
  <c r="G102" i="2"/>
  <c r="F102" i="2"/>
  <c r="E103" i="2"/>
  <c r="H103" i="2" s="1"/>
  <c r="B105" i="2"/>
  <c r="J104" i="2" l="1"/>
  <c r="K104" i="2" s="1"/>
  <c r="L103" i="2"/>
  <c r="M103" i="2"/>
  <c r="C105" i="2"/>
  <c r="F103" i="2"/>
  <c r="G103" i="2"/>
  <c r="E104" i="2"/>
  <c r="H104" i="2" s="1"/>
  <c r="B106" i="2"/>
  <c r="M104" i="2" l="1"/>
  <c r="L104" i="2"/>
  <c r="J105" i="2"/>
  <c r="K105" i="2" s="1"/>
  <c r="E105" i="2"/>
  <c r="H105" i="2" s="1"/>
  <c r="C106" i="2"/>
  <c r="G104" i="2"/>
  <c r="F104" i="2"/>
  <c r="B107" i="2"/>
  <c r="J106" i="2" l="1"/>
  <c r="K106" i="2" s="1"/>
  <c r="L105" i="2"/>
  <c r="M105" i="2"/>
  <c r="G105" i="2"/>
  <c r="F105" i="2"/>
  <c r="C107" i="2"/>
  <c r="E106" i="2"/>
  <c r="H106" i="2" s="1"/>
  <c r="B108" i="2"/>
  <c r="J107" i="2" l="1"/>
  <c r="K107" i="2" s="1"/>
  <c r="L106" i="2"/>
  <c r="M106" i="2"/>
  <c r="C108" i="2"/>
  <c r="G106" i="2"/>
  <c r="F106" i="2"/>
  <c r="E107" i="2"/>
  <c r="H107" i="2" s="1"/>
  <c r="B109" i="2"/>
  <c r="J108" i="2" l="1"/>
  <c r="K108" i="2" s="1"/>
  <c r="M107" i="2"/>
  <c r="L107" i="2"/>
  <c r="C109" i="2"/>
  <c r="F107" i="2"/>
  <c r="G107" i="2"/>
  <c r="E108" i="2"/>
  <c r="H108" i="2" s="1"/>
  <c r="B110" i="2"/>
  <c r="J109" i="2" l="1"/>
  <c r="K109" i="2" s="1"/>
  <c r="L108" i="2"/>
  <c r="M108" i="2"/>
  <c r="C110" i="2"/>
  <c r="G108" i="2"/>
  <c r="F108" i="2"/>
  <c r="E109" i="2"/>
  <c r="H109" i="2" s="1"/>
  <c r="B111" i="2"/>
  <c r="J110" i="2" l="1"/>
  <c r="K110" i="2" s="1"/>
  <c r="M109" i="2"/>
  <c r="L109" i="2"/>
  <c r="E110" i="2"/>
  <c r="H110" i="2" s="1"/>
  <c r="C111" i="2"/>
  <c r="F109" i="2"/>
  <c r="G109" i="2"/>
  <c r="B112" i="2"/>
  <c r="J111" i="2" l="1"/>
  <c r="L110" i="2"/>
  <c r="M110" i="2"/>
  <c r="G110" i="2"/>
  <c r="F110" i="2"/>
  <c r="C112" i="2"/>
  <c r="E111" i="2"/>
  <c r="H111" i="2" s="1"/>
  <c r="B113" i="2"/>
  <c r="J112" i="2" l="1"/>
  <c r="M111" i="2"/>
  <c r="L111" i="2"/>
  <c r="K111" i="2"/>
  <c r="C113" i="2"/>
  <c r="G111" i="2"/>
  <c r="E112" i="2"/>
  <c r="H112" i="2" s="1"/>
  <c r="F111" i="2"/>
  <c r="B114" i="2"/>
  <c r="J113" i="2" l="1"/>
  <c r="M112" i="2"/>
  <c r="K112" i="2"/>
  <c r="L112" i="2"/>
  <c r="C114" i="2"/>
  <c r="F112" i="2"/>
  <c r="G112" i="2"/>
  <c r="E113" i="2"/>
  <c r="H113" i="2" s="1"/>
  <c r="B115" i="2"/>
  <c r="J114" i="2" l="1"/>
  <c r="M113" i="2"/>
  <c r="K113" i="2"/>
  <c r="L113" i="2"/>
  <c r="E114" i="2"/>
  <c r="H114" i="2" s="1"/>
  <c r="C115" i="2"/>
  <c r="G113" i="2"/>
  <c r="F113" i="2"/>
  <c r="B116" i="2"/>
  <c r="M114" i="2" l="1"/>
  <c r="J115" i="2"/>
  <c r="F114" i="2"/>
  <c r="K114" i="2"/>
  <c r="L114" i="2"/>
  <c r="G114" i="2"/>
  <c r="C116" i="2"/>
  <c r="E115" i="2"/>
  <c r="H115" i="2" s="1"/>
  <c r="B117" i="2"/>
  <c r="M115" i="2" l="1"/>
  <c r="J116" i="2"/>
  <c r="L115" i="2"/>
  <c r="K115" i="2"/>
  <c r="C117" i="2"/>
  <c r="G115" i="2"/>
  <c r="F115" i="2"/>
  <c r="E116" i="2"/>
  <c r="H116" i="2" s="1"/>
  <c r="B118" i="2"/>
  <c r="M116" i="2" l="1"/>
  <c r="J117" i="2"/>
  <c r="K116" i="2"/>
  <c r="L116" i="2"/>
  <c r="E117" i="2"/>
  <c r="H117" i="2" s="1"/>
  <c r="C118" i="2"/>
  <c r="G116" i="2"/>
  <c r="F116" i="2"/>
  <c r="B119" i="2"/>
  <c r="M117" i="2" l="1"/>
  <c r="J118" i="2"/>
  <c r="F117" i="2"/>
  <c r="L117" i="2"/>
  <c r="K117" i="2"/>
  <c r="G117" i="2"/>
  <c r="C119" i="2"/>
  <c r="E118" i="2"/>
  <c r="H118" i="2" s="1"/>
  <c r="B120" i="2"/>
  <c r="M118" i="2" l="1"/>
  <c r="J119" i="2"/>
  <c r="K118" i="2"/>
  <c r="L118" i="2"/>
  <c r="C120" i="2"/>
  <c r="F118" i="2"/>
  <c r="G118" i="2"/>
  <c r="E119" i="2"/>
  <c r="H119" i="2" s="1"/>
  <c r="B121" i="2"/>
  <c r="M119" i="2" l="1"/>
  <c r="J120" i="2"/>
  <c r="L119" i="2"/>
  <c r="K119" i="2"/>
  <c r="E120" i="2"/>
  <c r="H120" i="2" s="1"/>
  <c r="C121" i="2"/>
  <c r="G119" i="2"/>
  <c r="F119" i="2"/>
  <c r="B122" i="2"/>
  <c r="M120" i="2" l="1"/>
  <c r="J121" i="2"/>
  <c r="L120" i="2"/>
  <c r="K120" i="2"/>
  <c r="G120" i="2"/>
  <c r="F120" i="2"/>
  <c r="C122" i="2"/>
  <c r="E121" i="2"/>
  <c r="H121" i="2" s="1"/>
  <c r="B123" i="2"/>
  <c r="M121" i="2" l="1"/>
  <c r="J122" i="2"/>
  <c r="L121" i="2"/>
  <c r="K121" i="2"/>
  <c r="F121" i="2"/>
  <c r="C123" i="2"/>
  <c r="G121" i="2"/>
  <c r="E122" i="2"/>
  <c r="H122" i="2" s="1"/>
  <c r="B124" i="2"/>
  <c r="M122" i="2" l="1"/>
  <c r="J123" i="2"/>
  <c r="K122" i="2"/>
  <c r="L122" i="2"/>
  <c r="E123" i="2"/>
  <c r="H123" i="2" s="1"/>
  <c r="C124" i="2"/>
  <c r="G122" i="2"/>
  <c r="F122" i="2"/>
  <c r="B125" i="2"/>
  <c r="C125" i="2" s="1"/>
  <c r="M123" i="2" l="1"/>
  <c r="J124" i="2"/>
  <c r="L123" i="2"/>
  <c r="K123" i="2"/>
  <c r="F123" i="2"/>
  <c r="G123" i="2"/>
  <c r="E124" i="2"/>
  <c r="H124" i="2" s="1"/>
  <c r="B126" i="2"/>
  <c r="E125" i="2"/>
  <c r="M124" i="2" l="1"/>
  <c r="J125" i="2"/>
  <c r="H125" i="2"/>
  <c r="K124" i="2"/>
  <c r="L124" i="2"/>
  <c r="F124" i="2"/>
  <c r="F125" i="2" s="1"/>
  <c r="C126" i="2"/>
  <c r="G124" i="2"/>
  <c r="G125" i="2" s="1"/>
  <c r="B127" i="2"/>
  <c r="M125" i="2" l="1"/>
  <c r="J126" i="2"/>
  <c r="L125" i="2"/>
  <c r="K125" i="2"/>
  <c r="C127" i="2"/>
  <c r="E126" i="2"/>
  <c r="H126" i="2" s="1"/>
  <c r="B128" i="2"/>
  <c r="M126" i="2" l="1"/>
  <c r="J127" i="2"/>
  <c r="K126" i="2"/>
  <c r="L126" i="2"/>
  <c r="C128" i="2"/>
  <c r="G126" i="2"/>
  <c r="F126" i="2"/>
  <c r="E127" i="2"/>
  <c r="H127" i="2" s="1"/>
  <c r="B129" i="2"/>
  <c r="M127" i="2" l="1"/>
  <c r="J128" i="2"/>
  <c r="L127" i="2"/>
  <c r="K127" i="2"/>
  <c r="C129" i="2"/>
  <c r="F127" i="2"/>
  <c r="E128" i="2"/>
  <c r="H128" i="2" s="1"/>
  <c r="G127" i="2"/>
  <c r="B130" i="2"/>
  <c r="M128" i="2" l="1"/>
  <c r="J129" i="2"/>
  <c r="L128" i="2"/>
  <c r="K128" i="2"/>
  <c r="C130" i="2"/>
  <c r="E129" i="2"/>
  <c r="H129" i="2" s="1"/>
  <c r="F128" i="2"/>
  <c r="G128" i="2"/>
  <c r="B131" i="2"/>
  <c r="M129" i="2" l="1"/>
  <c r="J130" i="2"/>
  <c r="K129" i="2"/>
  <c r="L129" i="2"/>
  <c r="F129" i="2"/>
  <c r="C131" i="2"/>
  <c r="G129" i="2"/>
  <c r="E130" i="2"/>
  <c r="H130" i="2" s="1"/>
  <c r="B132" i="2"/>
  <c r="M130" i="2" l="1"/>
  <c r="J131" i="2"/>
  <c r="M131" i="2" s="1"/>
  <c r="K130" i="2"/>
  <c r="L130" i="2"/>
  <c r="C132" i="2"/>
  <c r="G130" i="2"/>
  <c r="F130" i="2"/>
  <c r="E131" i="2"/>
  <c r="H131" i="2" s="1"/>
  <c r="B133" i="2"/>
  <c r="J132" i="2" l="1"/>
  <c r="M132" i="2" s="1"/>
  <c r="L131" i="2"/>
  <c r="K131" i="2"/>
  <c r="E132" i="2"/>
  <c r="H132" i="2" s="1"/>
  <c r="C133" i="2"/>
  <c r="F131" i="2"/>
  <c r="G131" i="2"/>
  <c r="B134" i="2"/>
  <c r="J133" i="2" l="1"/>
  <c r="M133" i="2" s="1"/>
  <c r="G132" i="2"/>
  <c r="F132" i="2"/>
  <c r="K132" i="2"/>
  <c r="L132" i="2"/>
  <c r="C134" i="2"/>
  <c r="E133" i="2"/>
  <c r="H133" i="2" s="1"/>
  <c r="B135" i="2"/>
  <c r="J134" i="2" l="1"/>
  <c r="M134" i="2" s="1"/>
  <c r="L133" i="2"/>
  <c r="K133" i="2"/>
  <c r="C135" i="2"/>
  <c r="F133" i="2"/>
  <c r="E134" i="2"/>
  <c r="H134" i="2" s="1"/>
  <c r="G133" i="2"/>
  <c r="B136" i="2"/>
  <c r="J135" i="2" l="1"/>
  <c r="M135" i="2" s="1"/>
  <c r="K134" i="2"/>
  <c r="L134" i="2"/>
  <c r="C136" i="2"/>
  <c r="G134" i="2"/>
  <c r="F134" i="2"/>
  <c r="E135" i="2"/>
  <c r="H135" i="2" s="1"/>
  <c r="B137" i="2"/>
  <c r="J136" i="2" l="1"/>
  <c r="M136" i="2" s="1"/>
  <c r="L135" i="2"/>
  <c r="K135" i="2"/>
  <c r="C137" i="2"/>
  <c r="F135" i="2"/>
  <c r="G135" i="2"/>
  <c r="E136" i="2"/>
  <c r="H136" i="2" s="1"/>
  <c r="B138" i="2"/>
  <c r="J137" i="2" l="1"/>
  <c r="M137" i="2" s="1"/>
  <c r="K136" i="2"/>
  <c r="L136" i="2"/>
  <c r="C138" i="2"/>
  <c r="F136" i="2"/>
  <c r="G136" i="2"/>
  <c r="E137" i="2"/>
  <c r="H137" i="2" s="1"/>
  <c r="B139" i="2"/>
  <c r="J138" i="2" l="1"/>
  <c r="M138" i="2" s="1"/>
  <c r="L137" i="2"/>
  <c r="K137" i="2"/>
  <c r="C139" i="2"/>
  <c r="G137" i="2"/>
  <c r="F137" i="2"/>
  <c r="E138" i="2"/>
  <c r="H138" i="2" s="1"/>
  <c r="B140" i="2"/>
  <c r="J139" i="2" l="1"/>
  <c r="M139" i="2" s="1"/>
  <c r="L138" i="2"/>
  <c r="K138" i="2"/>
  <c r="C140" i="2"/>
  <c r="F138" i="2"/>
  <c r="E139" i="2"/>
  <c r="H139" i="2" s="1"/>
  <c r="G138" i="2"/>
  <c r="B141" i="2"/>
  <c r="J140" i="2" l="1"/>
  <c r="M140" i="2" s="1"/>
  <c r="L139" i="2"/>
  <c r="K139" i="2"/>
  <c r="C141" i="2"/>
  <c r="E140" i="2"/>
  <c r="H140" i="2" s="1"/>
  <c r="F139" i="2"/>
  <c r="G139" i="2"/>
  <c r="B142" i="2"/>
  <c r="J141" i="2" l="1"/>
  <c r="M141" i="2" s="1"/>
  <c r="K140" i="2"/>
  <c r="L140" i="2"/>
  <c r="C142" i="2"/>
  <c r="F140" i="2"/>
  <c r="G140" i="2"/>
  <c r="E141" i="2"/>
  <c r="H141" i="2" s="1"/>
  <c r="B143" i="2"/>
  <c r="J142" i="2" l="1"/>
  <c r="M142" i="2" s="1"/>
  <c r="K141" i="2"/>
  <c r="L141" i="2"/>
  <c r="C143" i="2"/>
  <c r="G141" i="2"/>
  <c r="F141" i="2"/>
  <c r="E142" i="2"/>
  <c r="H142" i="2" s="1"/>
  <c r="B144" i="2"/>
  <c r="J143" i="2" l="1"/>
  <c r="M143" i="2" s="1"/>
  <c r="L142" i="2"/>
  <c r="K142" i="2"/>
  <c r="C144" i="2"/>
  <c r="F142" i="2"/>
  <c r="G142" i="2"/>
  <c r="E143" i="2"/>
  <c r="H143" i="2" s="1"/>
  <c r="B145" i="2"/>
  <c r="J144" i="2" l="1"/>
  <c r="M144" i="2" s="1"/>
  <c r="K143" i="2"/>
  <c r="L143" i="2"/>
  <c r="C145" i="2"/>
  <c r="G143" i="2"/>
  <c r="F143" i="2"/>
  <c r="E144" i="2"/>
  <c r="H144" i="2" s="1"/>
  <c r="B146" i="2"/>
  <c r="J145" i="2" l="1"/>
  <c r="M145" i="2" s="1"/>
  <c r="L144" i="2"/>
  <c r="K144" i="2"/>
  <c r="C146" i="2"/>
  <c r="F144" i="2"/>
  <c r="G144" i="2"/>
  <c r="E145" i="2"/>
  <c r="H145" i="2" s="1"/>
  <c r="B147" i="2"/>
  <c r="J146" i="2" l="1"/>
  <c r="M146" i="2" s="1"/>
  <c r="L145" i="2"/>
  <c r="K145" i="2"/>
  <c r="C147" i="2"/>
  <c r="F145" i="2"/>
  <c r="G145" i="2"/>
  <c r="E146" i="2"/>
  <c r="H146" i="2" s="1"/>
  <c r="B148" i="2"/>
  <c r="J147" i="2" l="1"/>
  <c r="M147" i="2" s="1"/>
  <c r="K146" i="2"/>
  <c r="L146" i="2"/>
  <c r="E147" i="2"/>
  <c r="H147" i="2" s="1"/>
  <c r="C148" i="2"/>
  <c r="F146" i="2"/>
  <c r="G146" i="2"/>
  <c r="B149" i="2"/>
  <c r="J148" i="2" l="1"/>
  <c r="M148" i="2" s="1"/>
  <c r="L147" i="2"/>
  <c r="K147" i="2"/>
  <c r="F147" i="2"/>
  <c r="G147" i="2"/>
  <c r="E148" i="2"/>
  <c r="H148" i="2" s="1"/>
  <c r="C149" i="2"/>
  <c r="B150" i="2"/>
  <c r="J149" i="2" l="1"/>
  <c r="M149" i="2" s="1"/>
  <c r="L148" i="2"/>
  <c r="K148" i="2"/>
  <c r="F148" i="2"/>
  <c r="G148" i="2"/>
  <c r="C150" i="2"/>
  <c r="E149" i="2"/>
  <c r="H149" i="2" s="1"/>
  <c r="B151" i="2"/>
  <c r="J150" i="2" l="1"/>
  <c r="M150" i="2" s="1"/>
  <c r="L149" i="2"/>
  <c r="K149" i="2"/>
  <c r="F149" i="2"/>
  <c r="C151" i="2"/>
  <c r="G149" i="2"/>
  <c r="E150" i="2"/>
  <c r="H150" i="2" s="1"/>
  <c r="B152" i="2"/>
  <c r="C152" i="2" s="1"/>
  <c r="J151" i="2" l="1"/>
  <c r="M151" i="2" s="1"/>
  <c r="K150" i="2"/>
  <c r="L150" i="2"/>
  <c r="G150" i="2"/>
  <c r="F150" i="2"/>
  <c r="E151" i="2"/>
  <c r="H151" i="2" s="1"/>
  <c r="B153" i="2"/>
  <c r="C153" i="2" s="1"/>
  <c r="E152" i="2" l="1"/>
  <c r="H152" i="2" s="1"/>
  <c r="J152" i="2"/>
  <c r="M152" i="2" s="1"/>
  <c r="L151" i="2"/>
  <c r="K151" i="2"/>
  <c r="F151" i="2"/>
  <c r="G151" i="2"/>
  <c r="B154" i="2"/>
  <c r="C154" i="2" s="1"/>
  <c r="J153" i="2"/>
  <c r="G152" i="2" l="1"/>
  <c r="F152" i="2"/>
  <c r="M153" i="2"/>
  <c r="L152" i="2"/>
  <c r="L153" i="2" s="1"/>
  <c r="K152" i="2"/>
  <c r="K153" i="2" s="1"/>
  <c r="E153" i="2"/>
  <c r="H153" i="2" s="1"/>
  <c r="B155" i="2"/>
  <c r="J154" i="2"/>
  <c r="M154" i="2" l="1"/>
  <c r="K154" i="2"/>
  <c r="L154" i="2"/>
  <c r="C155" i="2"/>
  <c r="F153" i="2"/>
  <c r="G153" i="2"/>
  <c r="E154" i="2"/>
  <c r="H154" i="2" s="1"/>
  <c r="B156" i="2"/>
  <c r="J155" i="2" l="1"/>
  <c r="M155" i="2" s="1"/>
  <c r="C156" i="2"/>
  <c r="G154" i="2"/>
  <c r="F154" i="2"/>
  <c r="E155" i="2"/>
  <c r="H155" i="2" s="1"/>
  <c r="B157" i="2"/>
  <c r="J156" i="2" l="1"/>
  <c r="M156" i="2" s="1"/>
  <c r="K155" i="2"/>
  <c r="L155" i="2"/>
  <c r="C157" i="2"/>
  <c r="F155" i="2"/>
  <c r="G155" i="2"/>
  <c r="E156" i="2"/>
  <c r="H156" i="2" s="1"/>
  <c r="B158" i="2"/>
  <c r="J157" i="2" l="1"/>
  <c r="M157" i="2" s="1"/>
  <c r="K156" i="2"/>
  <c r="L156" i="2"/>
  <c r="E157" i="2"/>
  <c r="H157" i="2" s="1"/>
  <c r="C158" i="2"/>
  <c r="G156" i="2"/>
  <c r="F156" i="2"/>
  <c r="B159" i="2"/>
  <c r="C159" i="2"/>
  <c r="J158" i="2" l="1"/>
  <c r="M158" i="2" s="1"/>
  <c r="F157" i="2"/>
  <c r="L157" i="2"/>
  <c r="K157" i="2"/>
  <c r="G157" i="2"/>
  <c r="E158" i="2"/>
  <c r="H158" i="2" s="1"/>
  <c r="B160" i="2"/>
  <c r="C160" i="2" s="1"/>
  <c r="J159" i="2"/>
  <c r="M159" i="2" l="1"/>
  <c r="K158" i="2"/>
  <c r="K159" i="2" s="1"/>
  <c r="L158" i="2"/>
  <c r="L159" i="2" s="1"/>
  <c r="F158" i="2"/>
  <c r="G158" i="2"/>
  <c r="E159" i="2"/>
  <c r="H159" i="2" s="1"/>
  <c r="B161" i="2"/>
  <c r="J160" i="2" l="1"/>
  <c r="M160" i="2" s="1"/>
  <c r="C161" i="2"/>
  <c r="F159" i="2"/>
  <c r="G159" i="2"/>
  <c r="E160" i="2"/>
  <c r="H160" i="2" s="1"/>
  <c r="B162" i="2"/>
  <c r="K160" i="2" l="1"/>
  <c r="L160" i="2"/>
  <c r="J161" i="2"/>
  <c r="M161" i="2" s="1"/>
  <c r="C162" i="2"/>
  <c r="G160" i="2"/>
  <c r="F160" i="2"/>
  <c r="E161" i="2"/>
  <c r="H161" i="2" s="1"/>
  <c r="B163" i="2"/>
  <c r="J162" i="2" l="1"/>
  <c r="M162" i="2" s="1"/>
  <c r="K161" i="2"/>
  <c r="L161" i="2"/>
  <c r="C163" i="2"/>
  <c r="F161" i="2"/>
  <c r="G161" i="2"/>
  <c r="E162" i="2"/>
  <c r="H162" i="2" s="1"/>
  <c r="B164" i="2"/>
  <c r="J163" i="2" l="1"/>
  <c r="M163" i="2" s="1"/>
  <c r="L162" i="2"/>
  <c r="K162" i="2"/>
  <c r="E163" i="2"/>
  <c r="H163" i="2" s="1"/>
  <c r="C164" i="2"/>
  <c r="F162" i="2"/>
  <c r="G162" i="2"/>
  <c r="B165" i="2"/>
  <c r="C165" i="2" s="1"/>
  <c r="J164" i="2" l="1"/>
  <c r="M164" i="2" s="1"/>
  <c r="G163" i="2"/>
  <c r="F163" i="2"/>
  <c r="K163" i="2"/>
  <c r="L163" i="2"/>
  <c r="E164" i="2"/>
  <c r="H164" i="2" s="1"/>
  <c r="B166" i="2"/>
  <c r="J165" i="2"/>
  <c r="M165" i="2" l="1"/>
  <c r="L164" i="2"/>
  <c r="L165" i="2" s="1"/>
  <c r="K164" i="2"/>
  <c r="K165" i="2" s="1"/>
  <c r="C166" i="2"/>
  <c r="F164" i="2"/>
  <c r="G164" i="2"/>
  <c r="E165" i="2"/>
  <c r="H165" i="2" s="1"/>
  <c r="B167" i="2"/>
  <c r="J166" i="2" l="1"/>
  <c r="M166" i="2" s="1"/>
  <c r="F165" i="2"/>
  <c r="E166" i="2"/>
  <c r="H166" i="2" s="1"/>
  <c r="C167" i="2"/>
  <c r="G165" i="2"/>
  <c r="B168" i="2"/>
  <c r="J167" i="2" l="1"/>
  <c r="M167" i="2" s="1"/>
  <c r="K166" i="2"/>
  <c r="L166" i="2"/>
  <c r="G166" i="2"/>
  <c r="F166" i="2"/>
  <c r="C168" i="2"/>
  <c r="E167" i="2"/>
  <c r="H167" i="2" s="1"/>
  <c r="B169" i="2"/>
  <c r="J168" i="2" l="1"/>
  <c r="M168" i="2" s="1"/>
  <c r="K167" i="2"/>
  <c r="L167" i="2"/>
  <c r="F167" i="2"/>
  <c r="C169" i="2"/>
  <c r="G167" i="2"/>
  <c r="E168" i="2"/>
  <c r="H168" i="2" s="1"/>
  <c r="B170" i="2"/>
  <c r="J169" i="2" l="1"/>
  <c r="M169" i="2" s="1"/>
  <c r="L168" i="2"/>
  <c r="K168" i="2"/>
  <c r="C170" i="2"/>
  <c r="G168" i="2"/>
  <c r="F168" i="2"/>
  <c r="E169" i="2"/>
  <c r="H169" i="2" s="1"/>
  <c r="B171" i="2"/>
  <c r="J170" i="2" l="1"/>
  <c r="M170" i="2" s="1"/>
  <c r="K169" i="2"/>
  <c r="L169" i="2"/>
  <c r="C171" i="2"/>
  <c r="F169" i="2"/>
  <c r="G169" i="2"/>
  <c r="E170" i="2"/>
  <c r="H170" i="2" s="1"/>
  <c r="B172" i="2"/>
  <c r="J171" i="2" l="1"/>
  <c r="L170" i="2"/>
  <c r="K170" i="2"/>
  <c r="C172" i="2"/>
  <c r="F170" i="2"/>
  <c r="G170" i="2"/>
  <c r="E171" i="2"/>
  <c r="H171" i="2" s="1"/>
  <c r="B173" i="2"/>
  <c r="J172" i="2" l="1"/>
  <c r="M171" i="2"/>
  <c r="K171" i="2"/>
  <c r="L171" i="2"/>
  <c r="E172" i="2"/>
  <c r="H172" i="2" s="1"/>
  <c r="C173" i="2"/>
  <c r="F171" i="2"/>
  <c r="G171" i="2"/>
  <c r="B174" i="2"/>
  <c r="J173" i="2" l="1"/>
  <c r="M172" i="2"/>
  <c r="L172" i="2"/>
  <c r="K172" i="2"/>
  <c r="G172" i="2"/>
  <c r="F172" i="2"/>
  <c r="C174" i="2"/>
  <c r="E173" i="2"/>
  <c r="H173" i="2" s="1"/>
  <c r="B175" i="2"/>
  <c r="M173" i="2" l="1"/>
  <c r="J174" i="2"/>
  <c r="K173" i="2"/>
  <c r="L173" i="2"/>
  <c r="F173" i="2"/>
  <c r="C175" i="2"/>
  <c r="E174" i="2"/>
  <c r="H174" i="2" s="1"/>
  <c r="G173" i="2"/>
  <c r="B176" i="2"/>
  <c r="M174" i="2" l="1"/>
  <c r="J175" i="2"/>
  <c r="L174" i="2"/>
  <c r="E175" i="2"/>
  <c r="H175" i="2" s="1"/>
  <c r="K174" i="2"/>
  <c r="C176" i="2"/>
  <c r="F174" i="2"/>
  <c r="G174" i="2"/>
  <c r="B177" i="2"/>
  <c r="M175" i="2" l="1"/>
  <c r="J176" i="2"/>
  <c r="F175" i="2"/>
  <c r="G175" i="2"/>
  <c r="K175" i="2"/>
  <c r="L175" i="2"/>
  <c r="C177" i="2"/>
  <c r="E176" i="2"/>
  <c r="H176" i="2" s="1"/>
  <c r="B178" i="2"/>
  <c r="M176" i="2" l="1"/>
  <c r="J177" i="2"/>
  <c r="L176" i="2"/>
  <c r="K176" i="2"/>
  <c r="C178" i="2"/>
  <c r="F176" i="2"/>
  <c r="E177" i="2"/>
  <c r="H177" i="2" s="1"/>
  <c r="G176" i="2"/>
  <c r="B179" i="2"/>
  <c r="M177" i="2" l="1"/>
  <c r="J178" i="2"/>
  <c r="K177" i="2"/>
  <c r="L177" i="2"/>
  <c r="F177" i="2"/>
  <c r="E178" i="2"/>
  <c r="H178" i="2" s="1"/>
  <c r="C179" i="2"/>
  <c r="G177" i="2"/>
  <c r="B180" i="2"/>
  <c r="M178" i="2" l="1"/>
  <c r="J179" i="2"/>
  <c r="K178" i="2"/>
  <c r="L178" i="2"/>
  <c r="F178" i="2"/>
  <c r="G178" i="2"/>
  <c r="C180" i="2"/>
  <c r="E179" i="2"/>
  <c r="H179" i="2" s="1"/>
  <c r="B181" i="2"/>
  <c r="M179" i="2" l="1"/>
  <c r="J180" i="2"/>
  <c r="K179" i="2"/>
  <c r="L179" i="2"/>
  <c r="F179" i="2"/>
  <c r="C181" i="2"/>
  <c r="G179" i="2"/>
  <c r="E180" i="2"/>
  <c r="H180" i="2" s="1"/>
  <c r="B182" i="2"/>
  <c r="M180" i="2" l="1"/>
  <c r="J181" i="2"/>
  <c r="L180" i="2"/>
  <c r="K180" i="2"/>
  <c r="C182" i="2"/>
  <c r="G180" i="2"/>
  <c r="F180" i="2"/>
  <c r="E181" i="2"/>
  <c r="H181" i="2" s="1"/>
  <c r="B183" i="2"/>
  <c r="M181" i="2" l="1"/>
  <c r="J182" i="2"/>
  <c r="K181" i="2"/>
  <c r="L181" i="2"/>
  <c r="C183" i="2"/>
  <c r="F181" i="2"/>
  <c r="G181" i="2"/>
  <c r="E182" i="2"/>
  <c r="H182" i="2" s="1"/>
  <c r="B184" i="2"/>
  <c r="M182" i="2" l="1"/>
  <c r="J183" i="2"/>
  <c r="L182" i="2"/>
  <c r="K182" i="2"/>
  <c r="C184" i="2"/>
  <c r="G182" i="2"/>
  <c r="F182" i="2"/>
  <c r="E183" i="2"/>
  <c r="H183" i="2" s="1"/>
  <c r="B185" i="2"/>
  <c r="M183" i="2" l="1"/>
  <c r="J184" i="2"/>
  <c r="L183" i="2"/>
  <c r="K183" i="2"/>
  <c r="C185" i="2"/>
  <c r="F183" i="2"/>
  <c r="G183" i="2"/>
  <c r="E184" i="2"/>
  <c r="H184" i="2" s="1"/>
  <c r="B186" i="2"/>
  <c r="M184" i="2" l="1"/>
  <c r="J185" i="2"/>
  <c r="K184" i="2"/>
  <c r="L184" i="2"/>
  <c r="C186" i="2"/>
  <c r="G184" i="2"/>
  <c r="F184" i="2"/>
  <c r="E185" i="2"/>
  <c r="H185" i="2" s="1"/>
  <c r="B187" i="2"/>
  <c r="M185" i="2" l="1"/>
  <c r="J186" i="2"/>
  <c r="L185" i="2"/>
  <c r="K185" i="2"/>
  <c r="C187" i="2"/>
  <c r="F185" i="2"/>
  <c r="G185" i="2"/>
  <c r="E186" i="2"/>
  <c r="H186" i="2" s="1"/>
  <c r="B188" i="2"/>
  <c r="M186" i="2" l="1"/>
  <c r="J187" i="2"/>
  <c r="L186" i="2"/>
  <c r="K186" i="2"/>
  <c r="C188" i="2"/>
  <c r="G186" i="2"/>
  <c r="F186" i="2"/>
  <c r="E187" i="2"/>
  <c r="H187" i="2" s="1"/>
  <c r="B189" i="2"/>
  <c r="M187" i="2" l="1"/>
  <c r="J188" i="2"/>
  <c r="K187" i="2"/>
  <c r="L187" i="2"/>
  <c r="C189" i="2"/>
  <c r="F187" i="2"/>
  <c r="G187" i="2"/>
  <c r="E188" i="2"/>
  <c r="H188" i="2" s="1"/>
  <c r="B190" i="2"/>
  <c r="M188" i="2" l="1"/>
  <c r="J189" i="2"/>
  <c r="K188" i="2"/>
  <c r="L188" i="2"/>
  <c r="C190" i="2"/>
  <c r="G188" i="2"/>
  <c r="F188" i="2"/>
  <c r="E189" i="2"/>
  <c r="H189" i="2" s="1"/>
  <c r="B191" i="2"/>
  <c r="M189" i="2" l="1"/>
  <c r="J190" i="2"/>
  <c r="M190" i="2" s="1"/>
  <c r="L189" i="2"/>
  <c r="K189" i="2"/>
  <c r="C191" i="2"/>
  <c r="F189" i="2"/>
  <c r="G189" i="2"/>
  <c r="E190" i="2"/>
  <c r="H190" i="2" s="1"/>
  <c r="B192" i="2"/>
  <c r="J191" i="2" l="1"/>
  <c r="K190" i="2"/>
  <c r="L190" i="2"/>
  <c r="C192" i="2"/>
  <c r="G190" i="2"/>
  <c r="E191" i="2"/>
  <c r="H191" i="2" s="1"/>
  <c r="F190" i="2"/>
  <c r="B193" i="2"/>
  <c r="J192" i="2" l="1"/>
  <c r="M191" i="2"/>
  <c r="L191" i="2"/>
  <c r="K191" i="2"/>
  <c r="C193" i="2"/>
  <c r="F191" i="2"/>
  <c r="G191" i="2"/>
  <c r="E192" i="2"/>
  <c r="H192" i="2" s="1"/>
  <c r="B194" i="2"/>
  <c r="J193" i="2" l="1"/>
  <c r="M192" i="2"/>
  <c r="E193" i="2"/>
  <c r="H193" i="2" s="1"/>
  <c r="K192" i="2"/>
  <c r="L192" i="2"/>
  <c r="C194" i="2"/>
  <c r="F192" i="2"/>
  <c r="G192" i="2"/>
  <c r="B195" i="2"/>
  <c r="J194" i="2" l="1"/>
  <c r="M193" i="2"/>
  <c r="G193" i="2"/>
  <c r="F193" i="2"/>
  <c r="K193" i="2"/>
  <c r="L193" i="2"/>
  <c r="C195" i="2"/>
  <c r="E194" i="2"/>
  <c r="H194" i="2" s="1"/>
  <c r="B196" i="2"/>
  <c r="M194" i="2" l="1"/>
  <c r="J195" i="2"/>
  <c r="L194" i="2"/>
  <c r="K194" i="2"/>
  <c r="F194" i="2"/>
  <c r="C196" i="2"/>
  <c r="G194" i="2"/>
  <c r="E195" i="2"/>
  <c r="H195" i="2" s="1"/>
  <c r="B197" i="2"/>
  <c r="M195" i="2" l="1"/>
  <c r="J196" i="2"/>
  <c r="L195" i="2"/>
  <c r="K195" i="2"/>
  <c r="F195" i="2"/>
  <c r="C197" i="2"/>
  <c r="E196" i="2"/>
  <c r="H196" i="2" s="1"/>
  <c r="G195" i="2"/>
  <c r="B198" i="2"/>
  <c r="M196" i="2" l="1"/>
  <c r="J197" i="2"/>
  <c r="K196" i="2"/>
  <c r="L196" i="2"/>
  <c r="E197" i="2"/>
  <c r="H197" i="2" s="1"/>
  <c r="F196" i="2"/>
  <c r="G196" i="2"/>
  <c r="C198" i="2"/>
  <c r="B199" i="2"/>
  <c r="M197" i="2" l="1"/>
  <c r="J198" i="2"/>
  <c r="K197" i="2"/>
  <c r="L197" i="2"/>
  <c r="G197" i="2"/>
  <c r="F197" i="2"/>
  <c r="C199" i="2"/>
  <c r="E198" i="2"/>
  <c r="H198" i="2" s="1"/>
  <c r="B200" i="2"/>
  <c r="M198" i="2" l="1"/>
  <c r="J199" i="2"/>
  <c r="L198" i="2"/>
  <c r="K198" i="2"/>
  <c r="E199" i="2"/>
  <c r="H199" i="2" s="1"/>
  <c r="F198" i="2"/>
  <c r="C200" i="2"/>
  <c r="G198" i="2"/>
  <c r="B201" i="2"/>
  <c r="M199" i="2" l="1"/>
  <c r="J200" i="2"/>
  <c r="K199" i="2"/>
  <c r="L199" i="2"/>
  <c r="G199" i="2"/>
  <c r="F199" i="2"/>
  <c r="C201" i="2"/>
  <c r="E200" i="2"/>
  <c r="H200" i="2" s="1"/>
  <c r="B202" i="2"/>
  <c r="M200" i="2" l="1"/>
  <c r="J201" i="2"/>
  <c r="L200" i="2"/>
  <c r="K200" i="2"/>
  <c r="C202" i="2"/>
  <c r="F200" i="2"/>
  <c r="G200" i="2"/>
  <c r="E201" i="2"/>
  <c r="H201" i="2" s="1"/>
  <c r="B203" i="2"/>
  <c r="M201" i="2" l="1"/>
  <c r="J202" i="2"/>
  <c r="M202" i="2" s="1"/>
  <c r="K201" i="2"/>
  <c r="L201" i="2"/>
  <c r="E202" i="2"/>
  <c r="H202" i="2" s="1"/>
  <c r="C203" i="2"/>
  <c r="G201" i="2"/>
  <c r="F201" i="2"/>
  <c r="B204" i="2"/>
  <c r="J203" i="2" l="1"/>
  <c r="M203" i="2" s="1"/>
  <c r="L202" i="2"/>
  <c r="K202" i="2"/>
  <c r="F202" i="2"/>
  <c r="G202" i="2"/>
  <c r="C204" i="2"/>
  <c r="E203" i="2"/>
  <c r="H203" i="2" s="1"/>
  <c r="B205" i="2"/>
  <c r="J204" i="2" l="1"/>
  <c r="M204" i="2" s="1"/>
  <c r="K203" i="2"/>
  <c r="L203" i="2"/>
  <c r="C205" i="2"/>
  <c r="F203" i="2"/>
  <c r="E204" i="2"/>
  <c r="H204" i="2" s="1"/>
  <c r="G203" i="2"/>
  <c r="B206" i="2"/>
  <c r="J205" i="2" l="1"/>
  <c r="M205" i="2" s="1"/>
  <c r="L204" i="2"/>
  <c r="K204" i="2"/>
  <c r="C206" i="2"/>
  <c r="E205" i="2"/>
  <c r="H205" i="2" s="1"/>
  <c r="G204" i="2"/>
  <c r="F204" i="2"/>
  <c r="B207" i="2"/>
  <c r="J206" i="2" l="1"/>
  <c r="M206" i="2" s="1"/>
  <c r="L205" i="2"/>
  <c r="K205" i="2"/>
  <c r="E206" i="2"/>
  <c r="H206" i="2" s="1"/>
  <c r="C207" i="2"/>
  <c r="F205" i="2"/>
  <c r="G205" i="2"/>
  <c r="B208" i="2"/>
  <c r="J207" i="2" l="1"/>
  <c r="M207" i="2" s="1"/>
  <c r="L206" i="2"/>
  <c r="K206" i="2"/>
  <c r="G206" i="2"/>
  <c r="F206" i="2"/>
  <c r="C208" i="2"/>
  <c r="E207" i="2"/>
  <c r="H207" i="2" s="1"/>
  <c r="B209" i="2"/>
  <c r="J208" i="2" l="1"/>
  <c r="M208" i="2" s="1"/>
  <c r="L207" i="2"/>
  <c r="K207" i="2"/>
  <c r="F207" i="2"/>
  <c r="E208" i="2"/>
  <c r="H208" i="2" s="1"/>
  <c r="C209" i="2"/>
  <c r="G207" i="2"/>
  <c r="B210" i="2"/>
  <c r="J209" i="2" l="1"/>
  <c r="L208" i="2"/>
  <c r="K208" i="2"/>
  <c r="G208" i="2"/>
  <c r="F208" i="2"/>
  <c r="C210" i="2"/>
  <c r="E209" i="2"/>
  <c r="H209" i="2" s="1"/>
  <c r="B211" i="2"/>
  <c r="J210" i="2" l="1"/>
  <c r="L209" i="2"/>
  <c r="M209" i="2"/>
  <c r="K209" i="2"/>
  <c r="C211" i="2"/>
  <c r="F209" i="2"/>
  <c r="G209" i="2"/>
  <c r="E210" i="2"/>
  <c r="H210" i="2" s="1"/>
  <c r="B212" i="2"/>
  <c r="J211" i="2" l="1"/>
  <c r="L210" i="2"/>
  <c r="M210" i="2"/>
  <c r="K210" i="2"/>
  <c r="E211" i="2"/>
  <c r="H211" i="2" s="1"/>
  <c r="G210" i="2"/>
  <c r="C212" i="2"/>
  <c r="F210" i="2"/>
  <c r="B213" i="2"/>
  <c r="L211" i="2" l="1"/>
  <c r="J212" i="2"/>
  <c r="M211" i="2"/>
  <c r="K211" i="2"/>
  <c r="F211" i="2"/>
  <c r="G211" i="2"/>
  <c r="C213" i="2"/>
  <c r="E212" i="2"/>
  <c r="H212" i="2" s="1"/>
  <c r="B214" i="2"/>
  <c r="L212" i="2" l="1"/>
  <c r="J213" i="2"/>
  <c r="K212" i="2"/>
  <c r="M212" i="2"/>
  <c r="C214" i="2"/>
  <c r="F212" i="2"/>
  <c r="G212" i="2"/>
  <c r="E213" i="2"/>
  <c r="H213" i="2" s="1"/>
  <c r="B215" i="2"/>
  <c r="L213" i="2" l="1"/>
  <c r="J214" i="2"/>
  <c r="M213" i="2"/>
  <c r="K213" i="2"/>
  <c r="E214" i="2"/>
  <c r="H214" i="2" s="1"/>
  <c r="C215" i="2"/>
  <c r="G213" i="2"/>
  <c r="F213" i="2"/>
  <c r="B216" i="2"/>
  <c r="C216" i="2" s="1"/>
  <c r="L214" i="2" l="1"/>
  <c r="J215" i="2"/>
  <c r="M214" i="2"/>
  <c r="K214" i="2"/>
  <c r="F214" i="2"/>
  <c r="G214" i="2"/>
  <c r="E215" i="2"/>
  <c r="H215" i="2" s="1"/>
  <c r="B217" i="2"/>
  <c r="J216" i="2"/>
  <c r="L215" i="2" l="1"/>
  <c r="L216" i="2" s="1"/>
  <c r="M215" i="2"/>
  <c r="M216" i="2" s="1"/>
  <c r="K215" i="2"/>
  <c r="K216" i="2" s="1"/>
  <c r="F215" i="2"/>
  <c r="C217" i="2"/>
  <c r="G215" i="2"/>
  <c r="E216" i="2"/>
  <c r="H216" i="2" s="1"/>
  <c r="B218" i="2"/>
  <c r="J217" i="2" l="1"/>
  <c r="L217" i="2" s="1"/>
  <c r="C218" i="2"/>
  <c r="G216" i="2"/>
  <c r="F216" i="2"/>
  <c r="E217" i="2"/>
  <c r="H217" i="2" s="1"/>
  <c r="B219" i="2"/>
  <c r="J218" i="2" l="1"/>
  <c r="L218" i="2" s="1"/>
  <c r="M217" i="2"/>
  <c r="K217" i="2"/>
  <c r="C219" i="2"/>
  <c r="F217" i="2"/>
  <c r="G217" i="2"/>
  <c r="E218" i="2"/>
  <c r="H218" i="2" s="1"/>
  <c r="B220" i="2"/>
  <c r="J219" i="2" l="1"/>
  <c r="M218" i="2"/>
  <c r="K218" i="2"/>
  <c r="C220" i="2"/>
  <c r="G218" i="2"/>
  <c r="F218" i="2"/>
  <c r="E219" i="2"/>
  <c r="H219" i="2" s="1"/>
  <c r="B221" i="2"/>
  <c r="J220" i="2" l="1"/>
  <c r="K219" i="2"/>
  <c r="M219" i="2"/>
  <c r="L219" i="2"/>
  <c r="C221" i="2"/>
  <c r="F219" i="2"/>
  <c r="G219" i="2"/>
  <c r="E220" i="2"/>
  <c r="H220" i="2" s="1"/>
  <c r="B222" i="2"/>
  <c r="J221" i="2" l="1"/>
  <c r="K220" i="2"/>
  <c r="M220" i="2"/>
  <c r="L220" i="2"/>
  <c r="C222" i="2"/>
  <c r="G220" i="2"/>
  <c r="E221" i="2"/>
  <c r="H221" i="2" s="1"/>
  <c r="F220" i="2"/>
  <c r="B223" i="2"/>
  <c r="J222" i="2" l="1"/>
  <c r="K221" i="2"/>
  <c r="M221" i="2"/>
  <c r="L221" i="2"/>
  <c r="E222" i="2"/>
  <c r="H222" i="2" s="1"/>
  <c r="C223" i="2"/>
  <c r="F221" i="2"/>
  <c r="G221" i="2"/>
  <c r="B224" i="2"/>
  <c r="J223" i="2" l="1"/>
  <c r="L222" i="2"/>
  <c r="M222" i="2"/>
  <c r="K222" i="2"/>
  <c r="G222" i="2"/>
  <c r="E223" i="2"/>
  <c r="H223" i="2" s="1"/>
  <c r="F222" i="2"/>
  <c r="C224" i="2"/>
  <c r="B225" i="2"/>
  <c r="C225" i="2" s="1"/>
  <c r="L223" i="2" l="1"/>
  <c r="J224" i="2"/>
  <c r="M223" i="2"/>
  <c r="K223" i="2"/>
  <c r="G223" i="2"/>
  <c r="F223" i="2"/>
  <c r="E224" i="2"/>
  <c r="H224" i="2" s="1"/>
  <c r="B226" i="2"/>
  <c r="J225" i="2"/>
  <c r="L224" i="2" l="1"/>
  <c r="L225" i="2" s="1"/>
  <c r="M224" i="2"/>
  <c r="M225" i="2" s="1"/>
  <c r="F224" i="2"/>
  <c r="K224" i="2"/>
  <c r="K225" i="2" s="1"/>
  <c r="G224" i="2"/>
  <c r="C226" i="2"/>
  <c r="E225" i="2"/>
  <c r="B227" i="2"/>
  <c r="J226" i="2" l="1"/>
  <c r="L226" i="2" s="1"/>
  <c r="F225" i="2"/>
  <c r="H225" i="2"/>
  <c r="C227" i="2"/>
  <c r="G225" i="2"/>
  <c r="E226" i="2"/>
  <c r="B228" i="2"/>
  <c r="J227" i="2" l="1"/>
  <c r="L227" i="2" s="1"/>
  <c r="H226" i="2"/>
  <c r="M226" i="2"/>
  <c r="K226" i="2"/>
  <c r="C228" i="2"/>
  <c r="G226" i="2"/>
  <c r="F226" i="2"/>
  <c r="E227" i="2"/>
  <c r="B229" i="2"/>
  <c r="J228" i="2" l="1"/>
  <c r="L228" i="2" s="1"/>
  <c r="M227" i="2"/>
  <c r="H227" i="2"/>
  <c r="K227" i="2"/>
  <c r="C229" i="2"/>
  <c r="F227" i="2"/>
  <c r="G227" i="2"/>
  <c r="E228" i="2"/>
  <c r="B230" i="2"/>
  <c r="J229" i="2" l="1"/>
  <c r="H228" i="2"/>
  <c r="M228" i="2"/>
  <c r="K228" i="2"/>
  <c r="C230" i="2"/>
  <c r="E229" i="2"/>
  <c r="G228" i="2"/>
  <c r="F228" i="2"/>
  <c r="B231" i="2"/>
  <c r="J230" i="2" l="1"/>
  <c r="L229" i="2"/>
  <c r="M229" i="2"/>
  <c r="H229" i="2"/>
  <c r="K229" i="2"/>
  <c r="C231" i="2"/>
  <c r="F229" i="2"/>
  <c r="G229" i="2"/>
  <c r="E230" i="2"/>
  <c r="B232" i="2"/>
  <c r="L230" i="2" l="1"/>
  <c r="J231" i="2"/>
  <c r="H230" i="2"/>
  <c r="M230" i="2"/>
  <c r="K230" i="2"/>
  <c r="E231" i="2"/>
  <c r="C232" i="2"/>
  <c r="G230" i="2"/>
  <c r="F230" i="2"/>
  <c r="B233" i="2"/>
  <c r="L231" i="2" l="1"/>
  <c r="H231" i="2"/>
  <c r="J232" i="2"/>
  <c r="M231" i="2"/>
  <c r="K231" i="2"/>
  <c r="F231" i="2"/>
  <c r="G231" i="2"/>
  <c r="C233" i="2"/>
  <c r="E232" i="2"/>
  <c r="B234" i="2"/>
  <c r="L232" i="2" l="1"/>
  <c r="H232" i="2"/>
  <c r="J233" i="2"/>
  <c r="M232" i="2"/>
  <c r="K232" i="2"/>
  <c r="F232" i="2"/>
  <c r="C234" i="2"/>
  <c r="G232" i="2"/>
  <c r="E233" i="2"/>
  <c r="B235" i="2"/>
  <c r="L233" i="2" l="1"/>
  <c r="H233" i="2"/>
  <c r="J234" i="2"/>
  <c r="K233" i="2"/>
  <c r="M233" i="2"/>
  <c r="C235" i="2"/>
  <c r="G233" i="2"/>
  <c r="F233" i="2"/>
  <c r="E234" i="2"/>
  <c r="B236" i="2"/>
  <c r="L234" i="2" l="1"/>
  <c r="H234" i="2"/>
  <c r="J235" i="2"/>
  <c r="M234" i="2"/>
  <c r="K234" i="2"/>
  <c r="G234" i="2"/>
  <c r="C236" i="2"/>
  <c r="F234" i="2"/>
  <c r="E235" i="2"/>
  <c r="B237" i="2"/>
  <c r="L235" i="2" l="1"/>
  <c r="H235" i="2"/>
  <c r="J236" i="2"/>
  <c r="M235" i="2"/>
  <c r="K235" i="2"/>
  <c r="F235" i="2"/>
  <c r="C237" i="2"/>
  <c r="G235" i="2"/>
  <c r="E236" i="2"/>
  <c r="B238" i="2"/>
  <c r="L236" i="2" l="1"/>
  <c r="H236" i="2"/>
  <c r="J237" i="2"/>
  <c r="M236" i="2"/>
  <c r="K236" i="2"/>
  <c r="C238" i="2"/>
  <c r="G236" i="2"/>
  <c r="F236" i="2"/>
  <c r="E237" i="2"/>
  <c r="B239" i="2"/>
  <c r="H237" i="2" l="1"/>
  <c r="J238" i="2"/>
  <c r="M237" i="2"/>
  <c r="K237" i="2"/>
  <c r="L237" i="2"/>
  <c r="C239" i="2"/>
  <c r="F237" i="2"/>
  <c r="G237" i="2"/>
  <c r="E238" i="2"/>
  <c r="B240" i="2"/>
  <c r="H238" i="2" l="1"/>
  <c r="J239" i="2"/>
  <c r="M238" i="2"/>
  <c r="K238" i="2"/>
  <c r="L238" i="2"/>
  <c r="C240" i="2"/>
  <c r="G238" i="2"/>
  <c r="F238" i="2"/>
  <c r="E239" i="2"/>
  <c r="B241" i="2"/>
  <c r="H239" i="2" l="1"/>
  <c r="M239" i="2"/>
  <c r="J240" i="2"/>
  <c r="L239" i="2"/>
  <c r="K239" i="2"/>
  <c r="C241" i="2"/>
  <c r="F239" i="2"/>
  <c r="G239" i="2"/>
  <c r="E240" i="2"/>
  <c r="H240" i="2" s="1"/>
  <c r="B242" i="2"/>
  <c r="M240" i="2" l="1"/>
  <c r="J241" i="2"/>
  <c r="L240" i="2"/>
  <c r="K240" i="2"/>
  <c r="C242" i="2"/>
  <c r="G240" i="2"/>
  <c r="F240" i="2"/>
  <c r="E241" i="2"/>
  <c r="H241" i="2" s="1"/>
  <c r="B243" i="2"/>
  <c r="M241" i="2" l="1"/>
  <c r="J242" i="2"/>
  <c r="K241" i="2"/>
  <c r="L241" i="2"/>
  <c r="C243" i="2"/>
  <c r="F241" i="2"/>
  <c r="E242" i="2"/>
  <c r="H242" i="2" s="1"/>
  <c r="G241" i="2"/>
  <c r="B244" i="2"/>
  <c r="M242" i="2" l="1"/>
  <c r="J243" i="2"/>
  <c r="L242" i="2"/>
  <c r="K242" i="2"/>
  <c r="C244" i="2"/>
  <c r="E243" i="2"/>
  <c r="H243" i="2" s="1"/>
  <c r="F242" i="2"/>
  <c r="G242" i="2"/>
  <c r="B245" i="2"/>
  <c r="M243" i="2" l="1"/>
  <c r="J244" i="2"/>
  <c r="K243" i="2"/>
  <c r="L243" i="2"/>
  <c r="F243" i="2"/>
  <c r="C245" i="2"/>
  <c r="G243" i="2"/>
  <c r="E244" i="2"/>
  <c r="H244" i="2" s="1"/>
  <c r="B246" i="2"/>
  <c r="M244" i="2" l="1"/>
  <c r="J245" i="2"/>
  <c r="L244" i="2"/>
  <c r="K244" i="2"/>
  <c r="C246" i="2"/>
  <c r="F244" i="2"/>
  <c r="E245" i="2"/>
  <c r="H245" i="2" s="1"/>
  <c r="G244" i="2"/>
  <c r="B247" i="2"/>
  <c r="M245" i="2" l="1"/>
  <c r="J246" i="2"/>
  <c r="M246" i="2" s="1"/>
  <c r="L245" i="2"/>
  <c r="K245" i="2"/>
  <c r="G245" i="2"/>
  <c r="C247" i="2"/>
  <c r="F245" i="2"/>
  <c r="E246" i="2"/>
  <c r="H246" i="2" s="1"/>
  <c r="B248" i="2"/>
  <c r="J247" i="2" l="1"/>
  <c r="M247" i="2" s="1"/>
  <c r="K246" i="2"/>
  <c r="L246" i="2"/>
  <c r="C248" i="2"/>
  <c r="F246" i="2"/>
  <c r="E247" i="2"/>
  <c r="H247" i="2" s="1"/>
  <c r="G246" i="2"/>
  <c r="B249" i="2"/>
  <c r="J248" i="2" l="1"/>
  <c r="M248" i="2" s="1"/>
  <c r="K247" i="2"/>
  <c r="L247" i="2"/>
  <c r="E248" i="2"/>
  <c r="H248" i="2" s="1"/>
  <c r="C249" i="2"/>
  <c r="F247" i="2"/>
  <c r="G247" i="2"/>
  <c r="B250" i="2"/>
  <c r="J249" i="2" l="1"/>
  <c r="M249" i="2" s="1"/>
  <c r="L248" i="2"/>
  <c r="K248" i="2"/>
  <c r="G248" i="2"/>
  <c r="F248" i="2"/>
  <c r="C250" i="2"/>
  <c r="E249" i="2"/>
  <c r="H249" i="2" s="1"/>
  <c r="B251" i="2"/>
  <c r="J250" i="2" l="1"/>
  <c r="M250" i="2" s="1"/>
  <c r="K249" i="2"/>
  <c r="L249" i="2"/>
  <c r="F249" i="2"/>
  <c r="C251" i="2"/>
  <c r="E250" i="2"/>
  <c r="H250" i="2" s="1"/>
  <c r="G249" i="2"/>
  <c r="B252" i="2"/>
  <c r="J251" i="2" l="1"/>
  <c r="M251" i="2" s="1"/>
  <c r="L250" i="2"/>
  <c r="K250" i="2"/>
  <c r="G250" i="2"/>
  <c r="C252" i="2"/>
  <c r="F250" i="2"/>
  <c r="E251" i="2"/>
  <c r="H251" i="2" s="1"/>
  <c r="B253" i="2"/>
  <c r="C253" i="2" s="1"/>
  <c r="J252" i="2" l="1"/>
  <c r="M252" i="2" s="1"/>
  <c r="K251" i="2"/>
  <c r="L251" i="2"/>
  <c r="F251" i="2"/>
  <c r="E252" i="2"/>
  <c r="H252" i="2" s="1"/>
  <c r="G251" i="2"/>
  <c r="B254" i="2"/>
  <c r="J253" i="2"/>
  <c r="C254" i="2"/>
  <c r="M253" i="2" l="1"/>
  <c r="L252" i="2"/>
  <c r="L253" i="2" s="1"/>
  <c r="K252" i="2"/>
  <c r="K253" i="2" s="1"/>
  <c r="E253" i="2"/>
  <c r="H253" i="2" s="1"/>
  <c r="F252" i="2"/>
  <c r="G252" i="2"/>
  <c r="B255" i="2"/>
  <c r="J254" i="2"/>
  <c r="C255" i="2"/>
  <c r="M254" i="2" l="1"/>
  <c r="K254" i="2"/>
  <c r="L254" i="2"/>
  <c r="F253" i="2"/>
  <c r="G253" i="2"/>
  <c r="E254" i="2"/>
  <c r="H254" i="2" s="1"/>
  <c r="B256" i="2"/>
  <c r="C256" i="2" s="1"/>
  <c r="E255" i="2" l="1"/>
  <c r="H255" i="2" s="1"/>
  <c r="J255" i="2"/>
  <c r="M255" i="2" s="1"/>
  <c r="F254" i="2"/>
  <c r="G254" i="2"/>
  <c r="B257" i="2"/>
  <c r="C257" i="2" s="1"/>
  <c r="J256" i="2"/>
  <c r="G255" i="2" l="1"/>
  <c r="F255" i="2"/>
  <c r="M256" i="2"/>
  <c r="K255" i="2"/>
  <c r="K256" i="2" s="1"/>
  <c r="L255" i="2"/>
  <c r="L256" i="2" s="1"/>
  <c r="E256" i="2"/>
  <c r="H256" i="2" s="1"/>
  <c r="B258" i="2"/>
  <c r="J257" i="2" l="1"/>
  <c r="M257" i="2" s="1"/>
  <c r="F256" i="2"/>
  <c r="C258" i="2"/>
  <c r="E257" i="2"/>
  <c r="H257" i="2" s="1"/>
  <c r="G256" i="2"/>
  <c r="B259" i="2"/>
  <c r="J258" i="2" l="1"/>
  <c r="K257" i="2"/>
  <c r="L257" i="2"/>
  <c r="G257" i="2"/>
  <c r="C259" i="2"/>
  <c r="F257" i="2"/>
  <c r="E258" i="2"/>
  <c r="H258" i="2" s="1"/>
  <c r="B260" i="2"/>
  <c r="J259" i="2" l="1"/>
  <c r="L258" i="2"/>
  <c r="M258" i="2"/>
  <c r="K258" i="2"/>
  <c r="C260" i="2"/>
  <c r="F258" i="2"/>
  <c r="G258" i="2"/>
  <c r="E259" i="2"/>
  <c r="H259" i="2" s="1"/>
  <c r="B261" i="2"/>
  <c r="J260" i="2" l="1"/>
  <c r="M259" i="2"/>
  <c r="L259" i="2"/>
  <c r="K259" i="2"/>
  <c r="C261" i="2"/>
  <c r="F259" i="2"/>
  <c r="E260" i="2"/>
  <c r="H260" i="2" s="1"/>
  <c r="G259" i="2"/>
  <c r="B262" i="2"/>
  <c r="J261" i="2" l="1"/>
  <c r="M260" i="2"/>
  <c r="L260" i="2"/>
  <c r="K260" i="2"/>
  <c r="C262" i="2"/>
  <c r="G260" i="2"/>
  <c r="F260" i="2"/>
  <c r="E261" i="2"/>
  <c r="H261" i="2" s="1"/>
  <c r="B263" i="2"/>
  <c r="M261" i="2" l="1"/>
  <c r="J262" i="2"/>
  <c r="L261" i="2"/>
  <c r="K261" i="2"/>
  <c r="C263" i="2"/>
  <c r="F261" i="2"/>
  <c r="G261" i="2"/>
  <c r="E262" i="2"/>
  <c r="H262" i="2" s="1"/>
  <c r="B264" i="2"/>
  <c r="M262" i="2" l="1"/>
  <c r="J263" i="2"/>
  <c r="L262" i="2"/>
  <c r="K262" i="2"/>
  <c r="C264" i="2"/>
  <c r="G262" i="2"/>
  <c r="F262" i="2"/>
  <c r="E263" i="2"/>
  <c r="H263" i="2" s="1"/>
  <c r="B265" i="2"/>
  <c r="M263" i="2" l="1"/>
  <c r="J264" i="2"/>
  <c r="L263" i="2"/>
  <c r="K263" i="2"/>
  <c r="E264" i="2"/>
  <c r="H264" i="2" s="1"/>
  <c r="C265" i="2"/>
  <c r="F263" i="2"/>
  <c r="G263" i="2"/>
  <c r="B266" i="2"/>
  <c r="M264" i="2" l="1"/>
  <c r="J265" i="2"/>
  <c r="L264" i="2"/>
  <c r="K264" i="2"/>
  <c r="G264" i="2"/>
  <c r="F264" i="2"/>
  <c r="C266" i="2"/>
  <c r="E265" i="2"/>
  <c r="H265" i="2" s="1"/>
  <c r="B267" i="2"/>
  <c r="M265" i="2" l="1"/>
  <c r="J266" i="2"/>
  <c r="L265" i="2"/>
  <c r="K265" i="2"/>
  <c r="C267" i="2"/>
  <c r="G265" i="2"/>
  <c r="F265" i="2"/>
  <c r="E266" i="2"/>
  <c r="H266" i="2" s="1"/>
  <c r="B268" i="2"/>
  <c r="L266" i="2" l="1"/>
  <c r="J267" i="2"/>
  <c r="M266" i="2"/>
  <c r="K266" i="2"/>
  <c r="E267" i="2"/>
  <c r="H267" i="2" s="1"/>
  <c r="C268" i="2"/>
  <c r="F266" i="2"/>
  <c r="G266" i="2"/>
  <c r="B269" i="2"/>
  <c r="L267" i="2" l="1"/>
  <c r="J268" i="2"/>
  <c r="M267" i="2"/>
  <c r="K267" i="2"/>
  <c r="G267" i="2"/>
  <c r="F267" i="2"/>
  <c r="C269" i="2"/>
  <c r="E268" i="2"/>
  <c r="H268" i="2" s="1"/>
  <c r="B270" i="2"/>
  <c r="L268" i="2" l="1"/>
  <c r="J269" i="2"/>
  <c r="M268" i="2"/>
  <c r="K268" i="2"/>
  <c r="F268" i="2"/>
  <c r="C270" i="2"/>
  <c r="G268" i="2"/>
  <c r="E269" i="2"/>
  <c r="H269" i="2" s="1"/>
  <c r="B271" i="2"/>
  <c r="L269" i="2" l="1"/>
  <c r="J270" i="2"/>
  <c r="M269" i="2"/>
  <c r="K269" i="2"/>
  <c r="C271" i="2"/>
  <c r="G269" i="2"/>
  <c r="F269" i="2"/>
  <c r="E270" i="2"/>
  <c r="H270" i="2" s="1"/>
  <c r="B272" i="2"/>
  <c r="L270" i="2" l="1"/>
  <c r="J271" i="2"/>
  <c r="M270" i="2"/>
  <c r="K270" i="2"/>
  <c r="G270" i="2"/>
  <c r="C272" i="2"/>
  <c r="F270" i="2"/>
  <c r="E271" i="2"/>
  <c r="H271" i="2" s="1"/>
  <c r="B273" i="2"/>
  <c r="L271" i="2" l="1"/>
  <c r="J272" i="2"/>
  <c r="M271" i="2"/>
  <c r="K271" i="2"/>
  <c r="F271" i="2"/>
  <c r="C273" i="2"/>
  <c r="G271" i="2"/>
  <c r="E272" i="2"/>
  <c r="H272" i="2" s="1"/>
  <c r="B274" i="2"/>
  <c r="L272" i="2" l="1"/>
  <c r="J273" i="2"/>
  <c r="M272" i="2"/>
  <c r="K272" i="2"/>
  <c r="C274" i="2"/>
  <c r="G272" i="2"/>
  <c r="F272" i="2"/>
  <c r="E273" i="2"/>
  <c r="H273" i="2" s="1"/>
  <c r="B275" i="2"/>
  <c r="L273" i="2" l="1"/>
  <c r="J274" i="2"/>
  <c r="L274" i="2" s="1"/>
  <c r="M273" i="2"/>
  <c r="K273" i="2"/>
  <c r="G273" i="2"/>
  <c r="E274" i="2"/>
  <c r="H274" i="2" s="1"/>
  <c r="F273" i="2"/>
  <c r="C275" i="2"/>
  <c r="B276" i="2"/>
  <c r="J275" i="2" l="1"/>
  <c r="L275" i="2" s="1"/>
  <c r="M274" i="2"/>
  <c r="K274" i="2"/>
  <c r="G274" i="2"/>
  <c r="F274" i="2"/>
  <c r="C276" i="2"/>
  <c r="E275" i="2"/>
  <c r="H275" i="2" s="1"/>
  <c r="B277" i="2"/>
  <c r="J276" i="2" l="1"/>
  <c r="L276" i="2" s="1"/>
  <c r="K275" i="2"/>
  <c r="M275" i="2"/>
  <c r="F275" i="2"/>
  <c r="C277" i="2"/>
  <c r="G275" i="2"/>
  <c r="E276" i="2"/>
  <c r="H276" i="2" s="1"/>
  <c r="B278" i="2"/>
  <c r="J277" i="2" l="1"/>
  <c r="M276" i="2"/>
  <c r="K276" i="2"/>
  <c r="C278" i="2"/>
  <c r="G276" i="2"/>
  <c r="F276" i="2"/>
  <c r="E277" i="2"/>
  <c r="H277" i="2" s="1"/>
  <c r="B279" i="2"/>
  <c r="J278" i="2" l="1"/>
  <c r="M277" i="2"/>
  <c r="L277" i="2"/>
  <c r="K277" i="2"/>
  <c r="E278" i="2"/>
  <c r="H278" i="2" s="1"/>
  <c r="G277" i="2"/>
  <c r="C279" i="2"/>
  <c r="F277" i="2"/>
  <c r="B280" i="2"/>
  <c r="J279" i="2" l="1"/>
  <c r="M278" i="2"/>
  <c r="K278" i="2"/>
  <c r="L278" i="2"/>
  <c r="F278" i="2"/>
  <c r="G278" i="2"/>
  <c r="C280" i="2"/>
  <c r="E279" i="2"/>
  <c r="H279" i="2" s="1"/>
  <c r="B281" i="2"/>
  <c r="J280" i="2" l="1"/>
  <c r="M279" i="2"/>
  <c r="K279" i="2"/>
  <c r="L279" i="2"/>
  <c r="F279" i="2"/>
  <c r="C281" i="2"/>
  <c r="G279" i="2"/>
  <c r="E280" i="2"/>
  <c r="H280" i="2" s="1"/>
  <c r="B282" i="2"/>
  <c r="J281" i="2" l="1"/>
  <c r="M280" i="2"/>
  <c r="L280" i="2"/>
  <c r="K280" i="2"/>
  <c r="C282" i="2"/>
  <c r="E281" i="2"/>
  <c r="H281" i="2" s="1"/>
  <c r="F280" i="2"/>
  <c r="G280" i="2"/>
  <c r="B283" i="2"/>
  <c r="M281" i="2" l="1"/>
  <c r="J282" i="2"/>
  <c r="K281" i="2"/>
  <c r="L281" i="2"/>
  <c r="C283" i="2"/>
  <c r="F281" i="2"/>
  <c r="G281" i="2"/>
  <c r="E282" i="2"/>
  <c r="H282" i="2" s="1"/>
  <c r="B284" i="2"/>
  <c r="M282" i="2" l="1"/>
  <c r="J283" i="2"/>
  <c r="L282" i="2"/>
  <c r="K282" i="2"/>
  <c r="E283" i="2"/>
  <c r="H283" i="2" s="1"/>
  <c r="C284" i="2"/>
  <c r="F282" i="2"/>
  <c r="G282" i="2"/>
  <c r="B285" i="2"/>
  <c r="M283" i="2" l="1"/>
  <c r="J284" i="2"/>
  <c r="G283" i="2"/>
  <c r="K283" i="2"/>
  <c r="L283" i="2"/>
  <c r="F283" i="2"/>
  <c r="C285" i="2"/>
  <c r="E284" i="2"/>
  <c r="H284" i="2" s="1"/>
  <c r="B286" i="2"/>
  <c r="M284" i="2" l="1"/>
  <c r="J285" i="2"/>
  <c r="K284" i="2"/>
  <c r="L284" i="2"/>
  <c r="F284" i="2"/>
  <c r="C286" i="2"/>
  <c r="G284" i="2"/>
  <c r="E285" i="2"/>
  <c r="H285" i="2" s="1"/>
  <c r="B287" i="2"/>
  <c r="M285" i="2" l="1"/>
  <c r="J286" i="2"/>
  <c r="K285" i="2"/>
  <c r="E286" i="2"/>
  <c r="H286" i="2" s="1"/>
  <c r="L285" i="2"/>
  <c r="C287" i="2"/>
  <c r="F285" i="2"/>
  <c r="G285" i="2"/>
  <c r="B288" i="2"/>
  <c r="J287" i="2"/>
  <c r="K286" i="2" l="1"/>
  <c r="K287" i="2" s="1"/>
  <c r="M286" i="2"/>
  <c r="G286" i="2"/>
  <c r="F286" i="2"/>
  <c r="L286" i="2"/>
  <c r="C288" i="2"/>
  <c r="E287" i="2"/>
  <c r="H287" i="2" s="1"/>
  <c r="B289" i="2"/>
  <c r="J288" i="2" l="1"/>
  <c r="K288" i="2" s="1"/>
  <c r="M287" i="2"/>
  <c r="L287" i="2"/>
  <c r="C289" i="2"/>
  <c r="F287" i="2"/>
  <c r="E288" i="2"/>
  <c r="H288" i="2" s="1"/>
  <c r="G287" i="2"/>
  <c r="B290" i="2"/>
  <c r="J289" i="2" l="1"/>
  <c r="K289" i="2" s="1"/>
  <c r="M288" i="2"/>
  <c r="L288" i="2"/>
  <c r="C290" i="2"/>
  <c r="G288" i="2"/>
  <c r="F288" i="2"/>
  <c r="E289" i="2"/>
  <c r="H289" i="2" s="1"/>
  <c r="B291" i="2"/>
  <c r="J290" i="2" l="1"/>
  <c r="K290" i="2" s="1"/>
  <c r="M289" i="2"/>
  <c r="L289" i="2"/>
  <c r="C291" i="2"/>
  <c r="F289" i="2"/>
  <c r="G289" i="2"/>
  <c r="E290" i="2"/>
  <c r="H290" i="2" s="1"/>
  <c r="B292" i="2"/>
  <c r="J291" i="2" l="1"/>
  <c r="M290" i="2"/>
  <c r="L290" i="2"/>
  <c r="C292" i="2"/>
  <c r="G290" i="2"/>
  <c r="F290" i="2"/>
  <c r="E291" i="2"/>
  <c r="H291" i="2" s="1"/>
  <c r="B293" i="2"/>
  <c r="J292" i="2"/>
  <c r="K291" i="2" l="1"/>
  <c r="K292" i="2" s="1"/>
  <c r="M291" i="2"/>
  <c r="L291" i="2"/>
  <c r="C293" i="2"/>
  <c r="F291" i="2"/>
  <c r="G291" i="2"/>
  <c r="E292" i="2"/>
  <c r="H292" i="2" s="1"/>
  <c r="B294" i="2"/>
  <c r="J293" i="2"/>
  <c r="M292" i="2" l="1"/>
  <c r="L292" i="2"/>
  <c r="K293" i="2"/>
  <c r="C294" i="2"/>
  <c r="G292" i="2"/>
  <c r="F292" i="2"/>
  <c r="E293" i="2"/>
  <c r="H293" i="2" s="1"/>
  <c r="B295" i="2"/>
  <c r="J294" i="2"/>
  <c r="M293" i="2" l="1"/>
  <c r="L293" i="2"/>
  <c r="K294" i="2"/>
  <c r="C295" i="2"/>
  <c r="F293" i="2"/>
  <c r="G293" i="2"/>
  <c r="E294" i="2"/>
  <c r="H294" i="2" s="1"/>
  <c r="B296" i="2"/>
  <c r="J295" i="2" l="1"/>
  <c r="K295" i="2" s="1"/>
  <c r="M294" i="2"/>
  <c r="L294" i="2"/>
  <c r="C296" i="2"/>
  <c r="G294" i="2"/>
  <c r="F294" i="2"/>
  <c r="E295" i="2"/>
  <c r="H295" i="2" s="1"/>
  <c r="B297" i="2"/>
  <c r="J296" i="2"/>
  <c r="M295" i="2" l="1"/>
  <c r="L295" i="2"/>
  <c r="K296" i="2"/>
  <c r="C297" i="2"/>
  <c r="F295" i="2"/>
  <c r="G295" i="2"/>
  <c r="E296" i="2"/>
  <c r="H296" i="2" s="1"/>
  <c r="B298" i="2"/>
  <c r="J297" i="2" l="1"/>
  <c r="K297" i="2" s="1"/>
  <c r="M296" i="2"/>
  <c r="L296" i="2"/>
  <c r="C298" i="2"/>
  <c r="G296" i="2"/>
  <c r="F296" i="2"/>
  <c r="E297" i="2"/>
  <c r="H297" i="2" s="1"/>
  <c r="B299" i="2"/>
  <c r="J298" i="2"/>
  <c r="M297" i="2" l="1"/>
  <c r="L297" i="2"/>
  <c r="K298" i="2"/>
  <c r="E298" i="2"/>
  <c r="H298" i="2" s="1"/>
  <c r="C299" i="2"/>
  <c r="F297" i="2"/>
  <c r="G297" i="2"/>
  <c r="B300" i="2"/>
  <c r="J299" i="2"/>
  <c r="M298" i="2" l="1"/>
  <c r="L298" i="2"/>
  <c r="K299" i="2"/>
  <c r="G298" i="2"/>
  <c r="F298" i="2"/>
  <c r="C300" i="2"/>
  <c r="E299" i="2"/>
  <c r="H299" i="2" s="1"/>
  <c r="B301" i="2"/>
  <c r="J300" i="2" l="1"/>
  <c r="K300" i="2" s="1"/>
  <c r="M299" i="2"/>
  <c r="L299" i="2"/>
  <c r="F299" i="2"/>
  <c r="C301" i="2"/>
  <c r="G299" i="2"/>
  <c r="E300" i="2"/>
  <c r="H300" i="2" s="1"/>
  <c r="B302" i="2"/>
  <c r="J301" i="2"/>
  <c r="M300" i="2" l="1"/>
  <c r="L300" i="2"/>
  <c r="K301" i="2"/>
  <c r="C302" i="2"/>
  <c r="G300" i="2"/>
  <c r="F300" i="2"/>
  <c r="E301" i="2"/>
  <c r="H301" i="2" s="1"/>
  <c r="B303" i="2"/>
  <c r="J302" i="2" l="1"/>
  <c r="K302" i="2" s="1"/>
  <c r="M301" i="2"/>
  <c r="L301" i="2"/>
  <c r="C303" i="2"/>
  <c r="F301" i="2"/>
  <c r="G301" i="2"/>
  <c r="E302" i="2"/>
  <c r="H302" i="2" s="1"/>
  <c r="B304" i="2"/>
  <c r="J303" i="2"/>
  <c r="M302" i="2" l="1"/>
  <c r="L302" i="2"/>
  <c r="K303" i="2"/>
  <c r="C304" i="2"/>
  <c r="G302" i="2"/>
  <c r="F302" i="2"/>
  <c r="E303" i="2"/>
  <c r="H303" i="2" s="1"/>
  <c r="B305" i="2"/>
  <c r="J304" i="2" l="1"/>
  <c r="K304" i="2" s="1"/>
  <c r="M303" i="2"/>
  <c r="L303" i="2"/>
  <c r="C305" i="2"/>
  <c r="F303" i="2"/>
  <c r="G303" i="2"/>
  <c r="E304" i="2"/>
  <c r="H304" i="2" s="1"/>
  <c r="B306" i="2"/>
  <c r="J305" i="2"/>
  <c r="M304" i="2" l="1"/>
  <c r="L304" i="2"/>
  <c r="K305" i="2"/>
  <c r="C306" i="2"/>
  <c r="G304" i="2"/>
  <c r="E305" i="2"/>
  <c r="H305" i="2" s="1"/>
  <c r="F304" i="2"/>
  <c r="B307" i="2"/>
  <c r="J306" i="2" l="1"/>
  <c r="K306" i="2" s="1"/>
  <c r="M305" i="2"/>
  <c r="L305" i="2"/>
  <c r="C307" i="2"/>
  <c r="F305" i="2"/>
  <c r="G305" i="2"/>
  <c r="E306" i="2"/>
  <c r="H306" i="2" s="1"/>
  <c r="B308" i="2"/>
  <c r="J307" i="2"/>
  <c r="M306" i="2" l="1"/>
  <c r="L306" i="2"/>
  <c r="K307" i="2"/>
  <c r="C308" i="2"/>
  <c r="F306" i="2"/>
  <c r="G306" i="2"/>
  <c r="E307" i="2"/>
  <c r="H307" i="2" s="1"/>
  <c r="B309" i="2"/>
  <c r="J308" i="2" l="1"/>
  <c r="K308" i="2" s="1"/>
  <c r="M307" i="2"/>
  <c r="L307" i="2"/>
  <c r="C309" i="2"/>
  <c r="G307" i="2"/>
  <c r="F307" i="2"/>
  <c r="E308" i="2"/>
  <c r="H308" i="2" s="1"/>
  <c r="B310" i="2"/>
  <c r="J309" i="2" l="1"/>
  <c r="K309" i="2" s="1"/>
  <c r="M308" i="2"/>
  <c r="L308" i="2"/>
  <c r="G308" i="2"/>
  <c r="C310" i="2"/>
  <c r="F308" i="2"/>
  <c r="E309" i="2"/>
  <c r="H309" i="2" s="1"/>
  <c r="B311" i="2"/>
  <c r="J310" i="2"/>
  <c r="M309" i="2" l="1"/>
  <c r="L309" i="2"/>
  <c r="K310" i="2"/>
  <c r="C311" i="2"/>
  <c r="F309" i="2"/>
  <c r="G309" i="2"/>
  <c r="E310" i="2"/>
  <c r="H310" i="2" s="1"/>
  <c r="B312" i="2"/>
  <c r="J311" i="2" l="1"/>
  <c r="K311" i="2" s="1"/>
  <c r="M310" i="2"/>
  <c r="L310" i="2"/>
  <c r="C312" i="2"/>
  <c r="G310" i="2"/>
  <c r="F310" i="2"/>
  <c r="E311" i="2"/>
  <c r="H311" i="2" s="1"/>
  <c r="B313" i="2"/>
  <c r="J312" i="2"/>
  <c r="M311" i="2" l="1"/>
  <c r="L311" i="2"/>
  <c r="K312" i="2"/>
  <c r="C313" i="2"/>
  <c r="G311" i="2"/>
  <c r="F311" i="2"/>
  <c r="E312" i="2"/>
  <c r="H312" i="2" s="1"/>
  <c r="B314" i="2"/>
  <c r="J313" i="2" l="1"/>
  <c r="K313" i="2" s="1"/>
  <c r="M312" i="2"/>
  <c r="L312" i="2"/>
  <c r="E313" i="2"/>
  <c r="H313" i="2" s="1"/>
  <c r="C314" i="2"/>
  <c r="F312" i="2"/>
  <c r="G312" i="2"/>
  <c r="B315" i="2"/>
  <c r="J314" i="2" l="1"/>
  <c r="K314" i="2" s="1"/>
  <c r="M313" i="2"/>
  <c r="L313" i="2"/>
  <c r="G313" i="2"/>
  <c r="F313" i="2"/>
  <c r="C315" i="2"/>
  <c r="E314" i="2"/>
  <c r="H314" i="2" s="1"/>
  <c r="B316" i="2"/>
  <c r="J315" i="2" l="1"/>
  <c r="K315" i="2" s="1"/>
  <c r="M314" i="2"/>
  <c r="L314" i="2"/>
  <c r="G314" i="2"/>
  <c r="F314" i="2"/>
  <c r="C316" i="2"/>
  <c r="E315" i="2"/>
  <c r="H315" i="2" s="1"/>
  <c r="B317" i="2"/>
  <c r="J316" i="2" l="1"/>
  <c r="K316" i="2" s="1"/>
  <c r="M315" i="2"/>
  <c r="L315" i="2"/>
  <c r="G315" i="2"/>
  <c r="C317" i="2"/>
  <c r="F315" i="2"/>
  <c r="E316" i="2"/>
  <c r="H316" i="2" s="1"/>
  <c r="B318" i="2"/>
  <c r="J317" i="2"/>
  <c r="M316" i="2" l="1"/>
  <c r="L316" i="2"/>
  <c r="K317" i="2"/>
  <c r="C318" i="2"/>
  <c r="G316" i="2"/>
  <c r="F316" i="2"/>
  <c r="E317" i="2"/>
  <c r="H317" i="2" s="1"/>
  <c r="B319" i="2"/>
  <c r="J318" i="2" l="1"/>
  <c r="K318" i="2" s="1"/>
  <c r="M317" i="2"/>
  <c r="L317" i="2"/>
  <c r="C319" i="2"/>
  <c r="F317" i="2"/>
  <c r="G317" i="2"/>
  <c r="E318" i="2"/>
  <c r="H318" i="2" s="1"/>
  <c r="B320" i="2"/>
  <c r="J319" i="2" l="1"/>
  <c r="K319" i="2" s="1"/>
  <c r="M318" i="2"/>
  <c r="L318" i="2"/>
  <c r="C320" i="2"/>
  <c r="F318" i="2"/>
  <c r="G318" i="2"/>
  <c r="E319" i="2"/>
  <c r="H319" i="2" s="1"/>
  <c r="B321" i="2"/>
  <c r="J320" i="2"/>
  <c r="M319" i="2" l="1"/>
  <c r="L319" i="2"/>
  <c r="K320" i="2"/>
  <c r="C321" i="2"/>
  <c r="F319" i="2"/>
  <c r="G319" i="2"/>
  <c r="E320" i="2"/>
  <c r="H320" i="2" s="1"/>
  <c r="B322" i="2"/>
  <c r="J321" i="2" l="1"/>
  <c r="K321" i="2" s="1"/>
  <c r="M320" i="2"/>
  <c r="L320" i="2"/>
  <c r="C322" i="2"/>
  <c r="G320" i="2"/>
  <c r="F320" i="2"/>
  <c r="E321" i="2"/>
  <c r="H321" i="2" s="1"/>
  <c r="B323" i="2"/>
  <c r="J322" i="2"/>
  <c r="M321" i="2" l="1"/>
  <c r="L321" i="2"/>
  <c r="K322" i="2"/>
  <c r="C323" i="2"/>
  <c r="G321" i="2"/>
  <c r="F321" i="2"/>
  <c r="E322" i="2"/>
  <c r="H322" i="2" s="1"/>
  <c r="B324" i="2"/>
  <c r="J323" i="2" l="1"/>
  <c r="K323" i="2" s="1"/>
  <c r="M322" i="2"/>
  <c r="L322" i="2"/>
  <c r="G322" i="2"/>
  <c r="F322" i="2"/>
  <c r="C324" i="2"/>
  <c r="E323" i="2"/>
  <c r="H323" i="2" s="1"/>
  <c r="B325" i="2"/>
  <c r="J324" i="2" l="1"/>
  <c r="K324" i="2" s="1"/>
  <c r="M323" i="2"/>
  <c r="L323" i="2"/>
  <c r="C325" i="2"/>
  <c r="G323" i="2"/>
  <c r="F323" i="2"/>
  <c r="E324" i="2"/>
  <c r="H324" i="2" s="1"/>
  <c r="B326" i="2"/>
  <c r="J325" i="2"/>
  <c r="M324" i="2" l="1"/>
  <c r="L324" i="2"/>
  <c r="K325" i="2"/>
  <c r="C326" i="2"/>
  <c r="F324" i="2"/>
  <c r="G324" i="2"/>
  <c r="E325" i="2"/>
  <c r="H325" i="2" s="1"/>
  <c r="B327" i="2"/>
  <c r="J326" i="2" l="1"/>
  <c r="K326" i="2" s="1"/>
  <c r="M325" i="2"/>
  <c r="L325" i="2"/>
  <c r="G325" i="2"/>
  <c r="C327" i="2"/>
  <c r="F325" i="2"/>
  <c r="E326" i="2"/>
  <c r="H326" i="2" s="1"/>
  <c r="B328" i="2"/>
  <c r="J327" i="2" l="1"/>
  <c r="K327" i="2" s="1"/>
  <c r="M326" i="2"/>
  <c r="L326" i="2"/>
  <c r="C328" i="2"/>
  <c r="G326" i="2"/>
  <c r="F326" i="2"/>
  <c r="E327" i="2"/>
  <c r="H327" i="2" s="1"/>
  <c r="B329" i="2"/>
  <c r="J328" i="2"/>
  <c r="M327" i="2" l="1"/>
  <c r="L327" i="2"/>
  <c r="K328" i="2"/>
  <c r="C329" i="2"/>
  <c r="G327" i="2"/>
  <c r="F327" i="2"/>
  <c r="E328" i="2"/>
  <c r="H328" i="2" s="1"/>
  <c r="B330" i="2"/>
  <c r="J329" i="2" l="1"/>
  <c r="K329" i="2" s="1"/>
  <c r="M328" i="2"/>
  <c r="L328" i="2"/>
  <c r="F328" i="2"/>
  <c r="C330" i="2"/>
  <c r="G328" i="2"/>
  <c r="E329" i="2"/>
  <c r="H329" i="2" s="1"/>
  <c r="B331" i="2"/>
  <c r="J330" i="2"/>
  <c r="M329" i="2" l="1"/>
  <c r="L329" i="2"/>
  <c r="K330" i="2"/>
  <c r="C331" i="2"/>
  <c r="G329" i="2"/>
  <c r="F329" i="2"/>
  <c r="E330" i="2"/>
  <c r="H330" i="2" s="1"/>
  <c r="B332" i="2"/>
  <c r="J331" i="2" l="1"/>
  <c r="K331" i="2" s="1"/>
  <c r="M330" i="2"/>
  <c r="L330" i="2"/>
  <c r="C332" i="2"/>
  <c r="G330" i="2"/>
  <c r="F330" i="2"/>
  <c r="E331" i="2"/>
  <c r="H331" i="2" s="1"/>
  <c r="B333" i="2"/>
  <c r="J332" i="2"/>
  <c r="M331" i="2" l="1"/>
  <c r="L331" i="2"/>
  <c r="K332" i="2"/>
  <c r="C333" i="2"/>
  <c r="G331" i="2"/>
  <c r="F331" i="2"/>
  <c r="E332" i="2"/>
  <c r="H332" i="2" s="1"/>
  <c r="B334" i="2"/>
  <c r="J333" i="2" l="1"/>
  <c r="K333" i="2" s="1"/>
  <c r="M332" i="2"/>
  <c r="L332" i="2"/>
  <c r="G332" i="2"/>
  <c r="C334" i="2"/>
  <c r="F332" i="2"/>
  <c r="E333" i="2"/>
  <c r="H333" i="2" s="1"/>
  <c r="B335" i="2"/>
  <c r="J334" i="2"/>
  <c r="M333" i="2" l="1"/>
  <c r="L333" i="2"/>
  <c r="K334" i="2"/>
  <c r="F333" i="2"/>
  <c r="C335" i="2"/>
  <c r="G333" i="2"/>
  <c r="E334" i="2"/>
  <c r="H334" i="2" s="1"/>
  <c r="B336" i="2"/>
  <c r="J335" i="2"/>
  <c r="M334" i="2" l="1"/>
  <c r="L334" i="2"/>
  <c r="K335" i="2"/>
  <c r="C336" i="2"/>
  <c r="F334" i="2"/>
  <c r="G334" i="2"/>
  <c r="E335" i="2"/>
  <c r="H335" i="2" s="1"/>
  <c r="B337" i="2"/>
  <c r="J336" i="2" l="1"/>
  <c r="K336" i="2" s="1"/>
  <c r="M335" i="2"/>
  <c r="L335" i="2"/>
  <c r="C337" i="2"/>
  <c r="G335" i="2"/>
  <c r="F335" i="2"/>
  <c r="E336" i="2"/>
  <c r="H336" i="2" s="1"/>
  <c r="B338" i="2"/>
  <c r="J337" i="2" l="1"/>
  <c r="K337" i="2" s="1"/>
  <c r="M336" i="2"/>
  <c r="L336" i="2"/>
  <c r="C338" i="2"/>
  <c r="G336" i="2"/>
  <c r="F336" i="2"/>
  <c r="E337" i="2"/>
  <c r="H337" i="2" s="1"/>
  <c r="B339" i="2"/>
  <c r="J338" i="2"/>
  <c r="M337" i="2" l="1"/>
  <c r="L337" i="2"/>
  <c r="K338" i="2"/>
  <c r="C339" i="2"/>
  <c r="G337" i="2"/>
  <c r="F337" i="2"/>
  <c r="E338" i="2"/>
  <c r="H338" i="2" s="1"/>
  <c r="B340" i="2"/>
  <c r="J339" i="2" l="1"/>
  <c r="K339" i="2" s="1"/>
  <c r="M338" i="2"/>
  <c r="L338" i="2"/>
  <c r="C340" i="2"/>
  <c r="G338" i="2"/>
  <c r="F338" i="2"/>
  <c r="E339" i="2"/>
  <c r="H339" i="2" s="1"/>
  <c r="B341" i="2"/>
  <c r="J340" i="2"/>
  <c r="M339" i="2" l="1"/>
  <c r="L339" i="2"/>
  <c r="K340" i="2"/>
  <c r="C341" i="2"/>
  <c r="E340" i="2"/>
  <c r="H340" i="2" s="1"/>
  <c r="G339" i="2"/>
  <c r="F339" i="2"/>
  <c r="B342" i="2"/>
  <c r="J341" i="2" l="1"/>
  <c r="K341" i="2" s="1"/>
  <c r="M340" i="2"/>
  <c r="L340" i="2"/>
  <c r="C342" i="2"/>
  <c r="G340" i="2"/>
  <c r="F340" i="2"/>
  <c r="E341" i="2"/>
  <c r="H341" i="2" s="1"/>
  <c r="B343" i="2"/>
  <c r="J342" i="2"/>
  <c r="M341" i="2" l="1"/>
  <c r="L341" i="2"/>
  <c r="K342" i="2"/>
  <c r="E342" i="2"/>
  <c r="H342" i="2" s="1"/>
  <c r="C343" i="2"/>
  <c r="F341" i="2"/>
  <c r="G341" i="2"/>
  <c r="B344" i="2"/>
  <c r="J343" i="2"/>
  <c r="M342" i="2" l="1"/>
  <c r="L342" i="2"/>
  <c r="K343" i="2"/>
  <c r="F342" i="2"/>
  <c r="C344" i="2"/>
  <c r="G342" i="2"/>
  <c r="E343" i="2"/>
  <c r="H343" i="2" s="1"/>
  <c r="B345" i="2"/>
  <c r="J344" i="2"/>
  <c r="M343" i="2" l="1"/>
  <c r="L343" i="2"/>
  <c r="K344" i="2"/>
  <c r="G343" i="2"/>
  <c r="C345" i="2"/>
  <c r="F343" i="2"/>
  <c r="E344" i="2"/>
  <c r="H344" i="2" s="1"/>
  <c r="B346" i="2"/>
  <c r="J345" i="2"/>
  <c r="M344" i="2" l="1"/>
  <c r="L344" i="2"/>
  <c r="K345" i="2"/>
  <c r="C346" i="2"/>
  <c r="G344" i="2"/>
  <c r="F344" i="2"/>
  <c r="E345" i="2"/>
  <c r="H345" i="2" s="1"/>
  <c r="B347" i="2"/>
  <c r="J346" i="2" l="1"/>
  <c r="K346" i="2" s="1"/>
  <c r="M345" i="2"/>
  <c r="L345" i="2"/>
  <c r="C347" i="2"/>
  <c r="G345" i="2"/>
  <c r="F345" i="2"/>
  <c r="E346" i="2"/>
  <c r="H346" i="2" s="1"/>
  <c r="B348" i="2"/>
  <c r="J347" i="2"/>
  <c r="M346" i="2" l="1"/>
  <c r="L346" i="2"/>
  <c r="K347" i="2"/>
  <c r="C348" i="2"/>
  <c r="G346" i="2"/>
  <c r="F346" i="2"/>
  <c r="E347" i="2"/>
  <c r="H347" i="2" s="1"/>
  <c r="B349" i="2"/>
  <c r="J348" i="2" l="1"/>
  <c r="K348" i="2" s="1"/>
  <c r="M347" i="2"/>
  <c r="L347" i="2"/>
  <c r="C349" i="2"/>
  <c r="G347" i="2"/>
  <c r="F347" i="2"/>
  <c r="E348" i="2"/>
  <c r="H348" i="2" s="1"/>
  <c r="B350" i="2"/>
  <c r="J349" i="2"/>
  <c r="M348" i="2" l="1"/>
  <c r="L348" i="2"/>
  <c r="K349" i="2"/>
  <c r="E349" i="2"/>
  <c r="H349" i="2" s="1"/>
  <c r="C350" i="2"/>
  <c r="F348" i="2"/>
  <c r="G348" i="2"/>
  <c r="B351" i="2"/>
  <c r="J350" i="2"/>
  <c r="C351" i="2"/>
  <c r="M349" i="2" l="1"/>
  <c r="G349" i="2"/>
  <c r="L349" i="2"/>
  <c r="K350" i="2"/>
  <c r="F349" i="2"/>
  <c r="E350" i="2"/>
  <c r="H350" i="2" s="1"/>
  <c r="B352" i="2"/>
  <c r="J351" i="2"/>
  <c r="M350" i="2" l="1"/>
  <c r="M351" i="2" s="1"/>
  <c r="K351" i="2"/>
  <c r="L350" i="2"/>
  <c r="L351" i="2" s="1"/>
  <c r="C352" i="2"/>
  <c r="F350" i="2"/>
  <c r="G350" i="2"/>
  <c r="E351" i="2"/>
  <c r="H351" i="2" s="1"/>
  <c r="B353" i="2"/>
  <c r="J352" i="2"/>
  <c r="K352" i="2" l="1"/>
  <c r="C353" i="2"/>
  <c r="E352" i="2"/>
  <c r="H352" i="2" s="1"/>
  <c r="G351" i="2"/>
  <c r="F351" i="2"/>
  <c r="B354" i="2"/>
  <c r="J353" i="2"/>
  <c r="M352" i="2" l="1"/>
  <c r="L352" i="2"/>
  <c r="K353" i="2"/>
  <c r="G352" i="2"/>
  <c r="E353" i="2"/>
  <c r="H353" i="2" s="1"/>
  <c r="C354" i="2"/>
  <c r="F352" i="2"/>
  <c r="B355" i="2"/>
  <c r="C355" i="2" s="1"/>
  <c r="J354" i="2" l="1"/>
  <c r="K354" i="2" s="1"/>
  <c r="M353" i="2"/>
  <c r="L353" i="2"/>
  <c r="G353" i="2"/>
  <c r="F353" i="2"/>
  <c r="E354" i="2"/>
  <c r="H354" i="2" s="1"/>
  <c r="B356" i="2"/>
  <c r="J355" i="2"/>
  <c r="M354" i="2" l="1"/>
  <c r="M355" i="2" s="1"/>
  <c r="K355" i="2"/>
  <c r="L354" i="2"/>
  <c r="L355" i="2" s="1"/>
  <c r="G354" i="2"/>
  <c r="C356" i="2"/>
  <c r="F354" i="2"/>
  <c r="E355" i="2"/>
  <c r="H355" i="2" s="1"/>
  <c r="B357" i="2"/>
  <c r="J356" i="2"/>
  <c r="K356" i="2" l="1"/>
  <c r="C357" i="2"/>
  <c r="G355" i="2"/>
  <c r="F355" i="2"/>
  <c r="E356" i="2"/>
  <c r="H356" i="2" s="1"/>
  <c r="B358" i="2"/>
  <c r="J357" i="2" l="1"/>
  <c r="K357" i="2" s="1"/>
  <c r="M356" i="2"/>
  <c r="L356" i="2"/>
  <c r="E357" i="2"/>
  <c r="H357" i="2" s="1"/>
  <c r="C358" i="2"/>
  <c r="G356" i="2"/>
  <c r="F356" i="2"/>
  <c r="B359" i="2"/>
  <c r="C359" i="2" s="1"/>
  <c r="J358" i="2"/>
  <c r="M357" i="2" l="1"/>
  <c r="L357" i="2"/>
  <c r="F357" i="2"/>
  <c r="G357" i="2"/>
  <c r="E358" i="2"/>
  <c r="H358" i="2" s="1"/>
  <c r="B360" i="2"/>
  <c r="J359" i="2"/>
  <c r="L358" i="2" l="1"/>
  <c r="L359" i="2" s="1"/>
  <c r="M358" i="2"/>
  <c r="M359" i="2" s="1"/>
  <c r="K358" i="2"/>
  <c r="K359" i="2" s="1"/>
  <c r="G358" i="2"/>
  <c r="C360" i="2"/>
  <c r="F358" i="2"/>
  <c r="E359" i="2"/>
  <c r="H359" i="2" s="1"/>
  <c r="B361" i="2"/>
  <c r="J360" i="2" l="1"/>
  <c r="L360" i="2" s="1"/>
  <c r="C361" i="2"/>
  <c r="G359" i="2"/>
  <c r="F359" i="2"/>
  <c r="E360" i="2"/>
  <c r="H360" i="2" s="1"/>
  <c r="B362" i="2"/>
  <c r="J361" i="2" l="1"/>
  <c r="L361" i="2" s="1"/>
  <c r="M360" i="2"/>
  <c r="K360" i="2"/>
  <c r="C362" i="2"/>
  <c r="G360" i="2"/>
  <c r="F360" i="2"/>
  <c r="E361" i="2"/>
  <c r="H361" i="2" s="1"/>
  <c r="B363" i="2"/>
  <c r="J362" i="2"/>
  <c r="M361" i="2" l="1"/>
  <c r="K361" i="2"/>
  <c r="C363" i="2"/>
  <c r="G361" i="2"/>
  <c r="F361" i="2"/>
  <c r="E362" i="2"/>
  <c r="H362" i="2" s="1"/>
  <c r="B364" i="2"/>
  <c r="J363" i="2"/>
  <c r="M362" i="2" l="1"/>
  <c r="L362" i="2"/>
  <c r="K362" i="2"/>
  <c r="C364" i="2"/>
  <c r="G362" i="2"/>
  <c r="F362" i="2"/>
  <c r="E363" i="2"/>
  <c r="H363" i="2" s="1"/>
  <c r="B365" i="2"/>
  <c r="J364" i="2" l="1"/>
  <c r="M363" i="2"/>
  <c r="L363" i="2"/>
  <c r="K363" i="2"/>
  <c r="C365" i="2"/>
  <c r="G363" i="2"/>
  <c r="F363" i="2"/>
  <c r="E364" i="2"/>
  <c r="H364" i="2" s="1"/>
  <c r="B366" i="2"/>
  <c r="M364" i="2" l="1"/>
  <c r="J365" i="2"/>
  <c r="L364" i="2"/>
  <c r="K364" i="2"/>
  <c r="C366" i="2"/>
  <c r="G364" i="2"/>
  <c r="F364" i="2"/>
  <c r="E365" i="2"/>
  <c r="H365" i="2" s="1"/>
  <c r="B367" i="2"/>
  <c r="J366" i="2"/>
  <c r="M365" i="2" l="1"/>
  <c r="M366" i="2" s="1"/>
  <c r="L365" i="2"/>
  <c r="K365" i="2"/>
  <c r="C367" i="2"/>
  <c r="G365" i="2"/>
  <c r="F365" i="2"/>
  <c r="E366" i="2"/>
  <c r="H366" i="2" s="1"/>
  <c r="B368" i="2"/>
  <c r="J367" i="2" l="1"/>
  <c r="M367" i="2" s="1"/>
  <c r="L366" i="2"/>
  <c r="K366" i="2"/>
  <c r="C368" i="2"/>
  <c r="G366" i="2"/>
  <c r="F366" i="2"/>
  <c r="E367" i="2"/>
  <c r="H367" i="2" s="1"/>
  <c r="B369" i="2"/>
  <c r="J368" i="2"/>
  <c r="L367" i="2" l="1"/>
  <c r="K367" i="2"/>
  <c r="M368" i="2"/>
  <c r="E368" i="2"/>
  <c r="H368" i="2" s="1"/>
  <c r="C369" i="2"/>
  <c r="G367" i="2"/>
  <c r="F367" i="2"/>
  <c r="B370" i="2"/>
  <c r="C370" i="2" s="1"/>
  <c r="J369" i="2"/>
  <c r="L368" i="2" l="1"/>
  <c r="F368" i="2"/>
  <c r="K368" i="2"/>
  <c r="G368" i="2"/>
  <c r="E369" i="2"/>
  <c r="H369" i="2" s="1"/>
  <c r="B371" i="2"/>
  <c r="J370" i="2"/>
  <c r="L369" i="2" l="1"/>
  <c r="L370" i="2" s="1"/>
  <c r="M369" i="2"/>
  <c r="M370" i="2" s="1"/>
  <c r="K369" i="2"/>
  <c r="K370" i="2" s="1"/>
  <c r="F369" i="2"/>
  <c r="G369" i="2"/>
  <c r="C371" i="2"/>
  <c r="E370" i="2"/>
  <c r="H370" i="2" s="1"/>
  <c r="B372" i="2"/>
  <c r="J371" i="2" l="1"/>
  <c r="M371" i="2" s="1"/>
  <c r="C372" i="2"/>
  <c r="F370" i="2"/>
  <c r="G370" i="2"/>
  <c r="E371" i="2"/>
  <c r="H371" i="2" s="1"/>
  <c r="B373" i="2"/>
  <c r="C373" i="2" s="1"/>
  <c r="J372" i="2"/>
  <c r="L371" i="2" l="1"/>
  <c r="K371" i="2"/>
  <c r="M372" i="2"/>
  <c r="G371" i="2"/>
  <c r="F371" i="2"/>
  <c r="E372" i="2"/>
  <c r="H372" i="2" s="1"/>
  <c r="B374" i="2"/>
  <c r="C374" i="2" s="1"/>
  <c r="J373" i="2"/>
  <c r="M373" i="2" l="1"/>
  <c r="K372" i="2"/>
  <c r="K373" i="2" s="1"/>
  <c r="L372" i="2"/>
  <c r="L373" i="2" s="1"/>
  <c r="F372" i="2"/>
  <c r="G372" i="2"/>
  <c r="E373" i="2"/>
  <c r="H373" i="2" s="1"/>
  <c r="B375" i="2"/>
  <c r="C375" i="2" s="1"/>
  <c r="J374" i="2"/>
  <c r="M374" i="2" l="1"/>
  <c r="L374" i="2"/>
  <c r="K374" i="2"/>
  <c r="F373" i="2"/>
  <c r="G373" i="2"/>
  <c r="E374" i="2"/>
  <c r="H374" i="2" s="1"/>
  <c r="B376" i="2"/>
  <c r="J375" i="2"/>
  <c r="C376" i="2"/>
  <c r="M375" i="2" l="1"/>
  <c r="L375" i="2"/>
  <c r="K375" i="2"/>
  <c r="F374" i="2"/>
  <c r="G374" i="2"/>
  <c r="E375" i="2"/>
  <c r="H375" i="2" s="1"/>
  <c r="B377" i="2"/>
  <c r="C377" i="2" s="1"/>
  <c r="E376" i="2" l="1"/>
  <c r="H376" i="2" s="1"/>
  <c r="J376" i="2"/>
  <c r="L376" i="2" s="1"/>
  <c r="G375" i="2"/>
  <c r="F375" i="2"/>
  <c r="B378" i="2"/>
  <c r="C378" i="2" s="1"/>
  <c r="J377" i="2"/>
  <c r="F376" i="2" l="1"/>
  <c r="G376" i="2"/>
  <c r="M376" i="2"/>
  <c r="M377" i="2" s="1"/>
  <c r="L377" i="2"/>
  <c r="K376" i="2"/>
  <c r="K377" i="2" s="1"/>
  <c r="E377" i="2"/>
  <c r="B379" i="2"/>
  <c r="J378" i="2"/>
  <c r="F377" i="2" l="1"/>
  <c r="H377" i="2"/>
  <c r="M378" i="2"/>
  <c r="L378" i="2"/>
  <c r="K378" i="2"/>
  <c r="C379" i="2"/>
  <c r="G377" i="2"/>
  <c r="E378" i="2"/>
  <c r="B380" i="2"/>
  <c r="C380" i="2" s="1"/>
  <c r="J379" i="2" l="1"/>
  <c r="M379" i="2" s="1"/>
  <c r="H378" i="2"/>
  <c r="G378" i="2"/>
  <c r="F378" i="2"/>
  <c r="E379" i="2"/>
  <c r="B381" i="2"/>
  <c r="C381" i="2"/>
  <c r="E380" i="2" l="1"/>
  <c r="J380" i="2"/>
  <c r="M380" i="2" s="1"/>
  <c r="H379" i="2"/>
  <c r="L379" i="2"/>
  <c r="K379" i="2"/>
  <c r="G379" i="2"/>
  <c r="F379" i="2"/>
  <c r="B382" i="2"/>
  <c r="C382" i="2" s="1"/>
  <c r="J381" i="2"/>
  <c r="F380" i="2" l="1"/>
  <c r="H380" i="2"/>
  <c r="G380" i="2"/>
  <c r="M381" i="2"/>
  <c r="K380" i="2"/>
  <c r="K381" i="2" s="1"/>
  <c r="L380" i="2"/>
  <c r="L381" i="2" s="1"/>
  <c r="E381" i="2"/>
  <c r="B383" i="2"/>
  <c r="H381" i="2" l="1"/>
  <c r="J382" i="2"/>
  <c r="M382" i="2" s="1"/>
  <c r="G381" i="2"/>
  <c r="F381" i="2"/>
  <c r="C383" i="2"/>
  <c r="E382" i="2"/>
  <c r="B384" i="2"/>
  <c r="C384" i="2" s="1"/>
  <c r="J383" i="2"/>
  <c r="H382" i="2" l="1"/>
  <c r="K382" i="2"/>
  <c r="L382" i="2"/>
  <c r="M383" i="2"/>
  <c r="F382" i="2"/>
  <c r="G382" i="2"/>
  <c r="E383" i="2"/>
  <c r="B385" i="2"/>
  <c r="C385" i="2" s="1"/>
  <c r="J384" i="2"/>
  <c r="H383" i="2" l="1"/>
  <c r="M384" i="2"/>
  <c r="L383" i="2"/>
  <c r="L384" i="2" s="1"/>
  <c r="K383" i="2"/>
  <c r="K384" i="2" s="1"/>
  <c r="F383" i="2"/>
  <c r="G383" i="2"/>
  <c r="E384" i="2"/>
  <c r="B386" i="2"/>
  <c r="C386" i="2" s="1"/>
  <c r="H384" i="2" l="1"/>
  <c r="E385" i="2"/>
  <c r="J385" i="2"/>
  <c r="M385" i="2" s="1"/>
  <c r="F384" i="2"/>
  <c r="G384" i="2"/>
  <c r="B387" i="2"/>
  <c r="C387" i="2" s="1"/>
  <c r="J386" i="2"/>
  <c r="H385" i="2" l="1"/>
  <c r="F385" i="2"/>
  <c r="G385" i="2"/>
  <c r="M386" i="2"/>
  <c r="L385" i="2"/>
  <c r="L386" i="2" s="1"/>
  <c r="K385" i="2"/>
  <c r="K386" i="2" s="1"/>
  <c r="E386" i="2"/>
  <c r="B388" i="2"/>
  <c r="H386" i="2" l="1"/>
  <c r="J387" i="2"/>
  <c r="M387" i="2" s="1"/>
  <c r="G386" i="2"/>
  <c r="C388" i="2"/>
  <c r="F386" i="2"/>
  <c r="E387" i="2"/>
  <c r="B389" i="2"/>
  <c r="J388" i="2"/>
  <c r="H387" i="2" l="1"/>
  <c r="L387" i="2"/>
  <c r="K387" i="2"/>
  <c r="C389" i="2"/>
  <c r="E388" i="2"/>
  <c r="H388" i="2" s="1"/>
  <c r="F387" i="2"/>
  <c r="G387" i="2"/>
  <c r="B390" i="2"/>
  <c r="J389" i="2" l="1"/>
  <c r="L388" i="2"/>
  <c r="M388" i="2"/>
  <c r="K388" i="2"/>
  <c r="F388" i="2"/>
  <c r="C390" i="2"/>
  <c r="G388" i="2"/>
  <c r="E389" i="2"/>
  <c r="H389" i="2" s="1"/>
  <c r="B391" i="2"/>
  <c r="J390" i="2"/>
  <c r="M389" i="2" l="1"/>
  <c r="L389" i="2"/>
  <c r="K389" i="2"/>
  <c r="C391" i="2"/>
  <c r="E390" i="2"/>
  <c r="H390" i="2" s="1"/>
  <c r="F389" i="2"/>
  <c r="G389" i="2"/>
  <c r="B392" i="2"/>
  <c r="J391" i="2" l="1"/>
  <c r="M390" i="2"/>
  <c r="L390" i="2"/>
  <c r="K390" i="2"/>
  <c r="C392" i="2"/>
  <c r="F390" i="2"/>
  <c r="G390" i="2"/>
  <c r="E391" i="2"/>
  <c r="H391" i="2" s="1"/>
  <c r="B393" i="2"/>
  <c r="J392" i="2"/>
  <c r="M391" i="2" l="1"/>
  <c r="M392" i="2" s="1"/>
  <c r="L391" i="2"/>
  <c r="K391" i="2"/>
  <c r="E392" i="2"/>
  <c r="H392" i="2" s="1"/>
  <c r="C393" i="2"/>
  <c r="G391" i="2"/>
  <c r="F391" i="2"/>
  <c r="B394" i="2"/>
  <c r="C394" i="2" s="1"/>
  <c r="J393" i="2"/>
  <c r="L392" i="2" l="1"/>
  <c r="L393" i="2" s="1"/>
  <c r="G392" i="2"/>
  <c r="F392" i="2"/>
  <c r="K392" i="2"/>
  <c r="E393" i="2"/>
  <c r="H393" i="2" s="1"/>
  <c r="B395" i="2"/>
  <c r="J394" i="2"/>
  <c r="M393" i="2" l="1"/>
  <c r="M394" i="2" s="1"/>
  <c r="L394" i="2"/>
  <c r="K393" i="2"/>
  <c r="K394" i="2" s="1"/>
  <c r="F393" i="2"/>
  <c r="G393" i="2"/>
  <c r="C395" i="2"/>
  <c r="E394" i="2"/>
  <c r="H394" i="2" s="1"/>
  <c r="B396" i="2"/>
  <c r="C396" i="2"/>
  <c r="J395" i="2" l="1"/>
  <c r="L395" i="2" s="1"/>
  <c r="F394" i="2"/>
  <c r="G394" i="2"/>
  <c r="E395" i="2"/>
  <c r="H395" i="2" s="1"/>
  <c r="B397" i="2"/>
  <c r="C397" i="2" s="1"/>
  <c r="J396" i="2"/>
  <c r="M395" i="2" l="1"/>
  <c r="M396" i="2" s="1"/>
  <c r="L396" i="2"/>
  <c r="K395" i="2"/>
  <c r="K396" i="2" s="1"/>
  <c r="F395" i="2"/>
  <c r="G395" i="2"/>
  <c r="E396" i="2"/>
  <c r="H396" i="2" s="1"/>
  <c r="B398" i="2"/>
  <c r="C398" i="2" s="1"/>
  <c r="J397" i="2"/>
  <c r="M397" i="2" l="1"/>
  <c r="L397" i="2"/>
  <c r="K397" i="2"/>
  <c r="G396" i="2"/>
  <c r="E397" i="2"/>
  <c r="H397" i="2" s="1"/>
  <c r="F396" i="2"/>
  <c r="B399" i="2"/>
  <c r="J398" i="2"/>
  <c r="C399" i="2"/>
  <c r="M398" i="2" l="1"/>
  <c r="L398" i="2"/>
  <c r="K398" i="2"/>
  <c r="G397" i="2"/>
  <c r="E398" i="2"/>
  <c r="H398" i="2" s="1"/>
  <c r="F397" i="2"/>
  <c r="B400" i="2"/>
  <c r="C400" i="2" s="1"/>
  <c r="J399" i="2"/>
  <c r="M399" i="2" l="1"/>
  <c r="L399" i="2"/>
  <c r="K399" i="2"/>
  <c r="G398" i="2"/>
  <c r="F398" i="2"/>
  <c r="E399" i="2"/>
  <c r="H399" i="2" s="1"/>
  <c r="B401" i="2"/>
  <c r="C401" i="2"/>
  <c r="E400" i="2" l="1"/>
  <c r="H400" i="2" s="1"/>
  <c r="J400" i="2"/>
  <c r="L400" i="2" s="1"/>
  <c r="G399" i="2"/>
  <c r="F399" i="2"/>
  <c r="B402" i="2"/>
  <c r="C402" i="2" s="1"/>
  <c r="J401" i="2"/>
  <c r="F400" i="2" l="1"/>
  <c r="G400" i="2"/>
  <c r="M400" i="2"/>
  <c r="M401" i="2" s="1"/>
  <c r="L401" i="2"/>
  <c r="K400" i="2"/>
  <c r="K401" i="2" s="1"/>
  <c r="E401" i="2"/>
  <c r="H401" i="2" s="1"/>
  <c r="B403" i="2"/>
  <c r="J402" i="2"/>
  <c r="M402" i="2" l="1"/>
  <c r="K402" i="2"/>
  <c r="L402" i="2"/>
  <c r="G401" i="2"/>
  <c r="F401" i="2"/>
  <c r="C403" i="2"/>
  <c r="E402" i="2"/>
  <c r="H402" i="2" s="1"/>
  <c r="B404" i="2"/>
  <c r="C404" i="2"/>
  <c r="J403" i="2" l="1"/>
  <c r="M403" i="2" s="1"/>
  <c r="G402" i="2"/>
  <c r="F402" i="2"/>
  <c r="E403" i="2"/>
  <c r="H403" i="2" s="1"/>
  <c r="B405" i="2"/>
  <c r="C405" i="2" s="1"/>
  <c r="E404" i="2" l="1"/>
  <c r="H404" i="2" s="1"/>
  <c r="J404" i="2"/>
  <c r="M404" i="2" s="1"/>
  <c r="K403" i="2"/>
  <c r="L403" i="2"/>
  <c r="G403" i="2"/>
  <c r="F403" i="2"/>
  <c r="B406" i="2"/>
  <c r="C406" i="2" s="1"/>
  <c r="G404" i="2" l="1"/>
  <c r="F404" i="2"/>
  <c r="E405" i="2"/>
  <c r="H405" i="2" s="1"/>
  <c r="J405" i="2"/>
  <c r="M405" i="2" s="1"/>
  <c r="L404" i="2"/>
  <c r="K404" i="2"/>
  <c r="B407" i="2"/>
  <c r="J406" i="2"/>
  <c r="C407" i="2"/>
  <c r="G405" i="2" l="1"/>
  <c r="F405" i="2"/>
  <c r="M406" i="2"/>
  <c r="K405" i="2"/>
  <c r="K406" i="2" s="1"/>
  <c r="L405" i="2"/>
  <c r="L406" i="2" s="1"/>
  <c r="E406" i="2"/>
  <c r="H406" i="2" s="1"/>
  <c r="B408" i="2"/>
  <c r="J407" i="2"/>
  <c r="M407" i="2" l="1"/>
  <c r="L407" i="2"/>
  <c r="K407" i="2"/>
  <c r="G406" i="2"/>
  <c r="F406" i="2"/>
  <c r="C408" i="2"/>
  <c r="E407" i="2"/>
  <c r="H407" i="2" s="1"/>
  <c r="B409" i="2"/>
  <c r="C409" i="2" s="1"/>
  <c r="J408" i="2" l="1"/>
  <c r="M408" i="2" s="1"/>
  <c r="G407" i="2"/>
  <c r="F407" i="2"/>
  <c r="E408" i="2"/>
  <c r="H408" i="2" s="1"/>
  <c r="B410" i="2"/>
  <c r="C410" i="2" s="1"/>
  <c r="J409" i="2"/>
  <c r="M409" i="2" l="1"/>
  <c r="L408" i="2"/>
  <c r="L409" i="2" s="1"/>
  <c r="K408" i="2"/>
  <c r="K409" i="2" s="1"/>
  <c r="G408" i="2"/>
  <c r="F408" i="2"/>
  <c r="E409" i="2"/>
  <c r="H409" i="2" s="1"/>
  <c r="B411" i="2"/>
  <c r="J410" i="2"/>
  <c r="C411" i="2"/>
  <c r="M410" i="2" l="1"/>
  <c r="K410" i="2"/>
  <c r="L410" i="2"/>
  <c r="G409" i="2"/>
  <c r="F409" i="2"/>
  <c r="E410" i="2"/>
  <c r="H410" i="2" s="1"/>
  <c r="B412" i="2"/>
  <c r="C412" i="2" s="1"/>
  <c r="J411" i="2"/>
  <c r="K411" i="2" l="1"/>
  <c r="M411" i="2"/>
  <c r="L411" i="2"/>
  <c r="G410" i="2"/>
  <c r="F410" i="2"/>
  <c r="E411" i="2"/>
  <c r="H411" i="2" s="1"/>
  <c r="B413" i="2"/>
  <c r="C413" i="2" s="1"/>
  <c r="J412" i="2" l="1"/>
  <c r="K412" i="2" s="1"/>
  <c r="G411" i="2"/>
  <c r="F411" i="2"/>
  <c r="E412" i="2"/>
  <c r="H412" i="2" s="1"/>
  <c r="B414" i="2"/>
  <c r="C414" i="2" s="1"/>
  <c r="L412" i="2" l="1"/>
  <c r="M412" i="2"/>
  <c r="J413" i="2"/>
  <c r="K413" i="2" s="1"/>
  <c r="G412" i="2"/>
  <c r="F412" i="2"/>
  <c r="E413" i="2"/>
  <c r="H413" i="2" s="1"/>
  <c r="B415" i="2"/>
  <c r="C415" i="2" s="1"/>
  <c r="M413" i="2" l="1"/>
  <c r="L413" i="2"/>
  <c r="E414" i="2"/>
  <c r="H414" i="2" s="1"/>
  <c r="J414" i="2"/>
  <c r="G413" i="2"/>
  <c r="F413" i="2"/>
  <c r="B416" i="2"/>
  <c r="C416" i="2" s="1"/>
  <c r="J415" i="2"/>
  <c r="M414" i="2" l="1"/>
  <c r="M415" i="2" s="1"/>
  <c r="F414" i="2"/>
  <c r="G414" i="2"/>
  <c r="K414" i="2"/>
  <c r="K415" i="2" s="1"/>
  <c r="L414" i="2"/>
  <c r="L415" i="2" s="1"/>
  <c r="E415" i="2"/>
  <c r="H415" i="2" s="1"/>
  <c r="B417" i="2"/>
  <c r="J416" i="2" l="1"/>
  <c r="M416" i="2" s="1"/>
  <c r="F415" i="2"/>
  <c r="G415" i="2"/>
  <c r="C417" i="2"/>
  <c r="E416" i="2"/>
  <c r="H416" i="2" s="1"/>
  <c r="B418" i="2"/>
  <c r="C418" i="2" s="1"/>
  <c r="K416" i="2" l="1"/>
  <c r="L416" i="2"/>
  <c r="J417" i="2"/>
  <c r="G416" i="2"/>
  <c r="F416" i="2"/>
  <c r="E417" i="2"/>
  <c r="H417" i="2" s="1"/>
  <c r="B419" i="2"/>
  <c r="C419" i="2" s="1"/>
  <c r="J418" i="2"/>
  <c r="K417" i="2" l="1"/>
  <c r="K418" i="2" s="1"/>
  <c r="M417" i="2"/>
  <c r="M418" i="2" s="1"/>
  <c r="L417" i="2"/>
  <c r="L418" i="2" s="1"/>
  <c r="F417" i="2"/>
  <c r="G417" i="2"/>
  <c r="E418" i="2"/>
  <c r="H418" i="2" s="1"/>
  <c r="B420" i="2"/>
  <c r="C420" i="2" s="1"/>
  <c r="J419" i="2"/>
  <c r="K419" i="2" l="1"/>
  <c r="M419" i="2"/>
  <c r="L419" i="2"/>
  <c r="G418" i="2"/>
  <c r="F418" i="2"/>
  <c r="E419" i="2"/>
  <c r="H419" i="2" s="1"/>
  <c r="B421" i="2"/>
  <c r="C421" i="2" s="1"/>
  <c r="E420" i="2" l="1"/>
  <c r="H420" i="2" s="1"/>
  <c r="J420" i="2"/>
  <c r="M420" i="2" s="1"/>
  <c r="G419" i="2"/>
  <c r="F419" i="2"/>
  <c r="B422" i="2"/>
  <c r="C422" i="2" s="1"/>
  <c r="J421" i="2"/>
  <c r="F420" i="2" l="1"/>
  <c r="G420" i="2"/>
  <c r="M421" i="2"/>
  <c r="K420" i="2"/>
  <c r="K421" i="2" s="1"/>
  <c r="L420" i="2"/>
  <c r="L421" i="2" s="1"/>
  <c r="E421" i="2"/>
  <c r="H421" i="2" s="1"/>
  <c r="B423" i="2"/>
  <c r="C423" i="2" s="1"/>
  <c r="J422" i="2" l="1"/>
  <c r="M422" i="2" s="1"/>
  <c r="F421" i="2"/>
  <c r="G421" i="2"/>
  <c r="E422" i="2"/>
  <c r="H422" i="2" s="1"/>
  <c r="B424" i="2"/>
  <c r="K422" i="2" l="1"/>
  <c r="L422" i="2"/>
  <c r="J423" i="2"/>
  <c r="M423" i="2" s="1"/>
  <c r="G422" i="2"/>
  <c r="C424" i="2"/>
  <c r="F422" i="2"/>
  <c r="E423" i="2"/>
  <c r="H423" i="2" s="1"/>
  <c r="B425" i="2"/>
  <c r="J424" i="2"/>
  <c r="K423" i="2" l="1"/>
  <c r="L423" i="2"/>
  <c r="C425" i="2"/>
  <c r="G423" i="2"/>
  <c r="F423" i="2"/>
  <c r="E424" i="2"/>
  <c r="H424" i="2" s="1"/>
  <c r="B426" i="2"/>
  <c r="J425" i="2"/>
  <c r="K424" i="2" l="1"/>
  <c r="K425" i="2" s="1"/>
  <c r="M424" i="2"/>
  <c r="L424" i="2"/>
  <c r="C426" i="2"/>
  <c r="F424" i="2"/>
  <c r="G424" i="2"/>
  <c r="E425" i="2"/>
  <c r="H425" i="2" s="1"/>
  <c r="B427" i="2"/>
  <c r="J426" i="2"/>
  <c r="M425" i="2" l="1"/>
  <c r="L425" i="2"/>
  <c r="K426" i="2"/>
  <c r="C427" i="2"/>
  <c r="F425" i="2"/>
  <c r="G425" i="2"/>
  <c r="E426" i="2"/>
  <c r="H426" i="2" s="1"/>
  <c r="B428" i="2"/>
  <c r="J427" i="2" l="1"/>
  <c r="K427" i="2" s="1"/>
  <c r="M426" i="2"/>
  <c r="L426" i="2"/>
  <c r="C428" i="2"/>
  <c r="G426" i="2"/>
  <c r="F426" i="2"/>
  <c r="E427" i="2"/>
  <c r="H427" i="2" s="1"/>
  <c r="B429" i="2"/>
  <c r="J428" i="2" l="1"/>
  <c r="K428" i="2" s="1"/>
  <c r="L427" i="2"/>
  <c r="M427" i="2"/>
  <c r="E428" i="2"/>
  <c r="H428" i="2" s="1"/>
  <c r="C429" i="2"/>
  <c r="G427" i="2"/>
  <c r="F427" i="2"/>
  <c r="B430" i="2"/>
  <c r="C430" i="2" s="1"/>
  <c r="J429" i="2" l="1"/>
  <c r="K429" i="2" s="1"/>
  <c r="M428" i="2"/>
  <c r="L428" i="2"/>
  <c r="G428" i="2"/>
  <c r="F428" i="2"/>
  <c r="E429" i="2"/>
  <c r="H429" i="2" s="1"/>
  <c r="B431" i="2"/>
  <c r="J430" i="2"/>
  <c r="M429" i="2" l="1"/>
  <c r="M430" i="2" s="1"/>
  <c r="K430" i="2"/>
  <c r="L429" i="2"/>
  <c r="L430" i="2" s="1"/>
  <c r="F429" i="2"/>
  <c r="G429" i="2"/>
  <c r="C431" i="2"/>
  <c r="E430" i="2"/>
  <c r="H430" i="2" s="1"/>
  <c r="B432" i="2"/>
  <c r="J431" i="2" l="1"/>
  <c r="M431" i="2" s="1"/>
  <c r="C432" i="2"/>
  <c r="G430" i="2"/>
  <c r="F430" i="2"/>
  <c r="E431" i="2"/>
  <c r="H431" i="2" s="1"/>
  <c r="B433" i="2"/>
  <c r="J432" i="2"/>
  <c r="K431" i="2" l="1"/>
  <c r="L431" i="2"/>
  <c r="M432" i="2"/>
  <c r="C433" i="2"/>
  <c r="G431" i="2"/>
  <c r="F431" i="2"/>
  <c r="E432" i="2"/>
  <c r="H432" i="2" s="1"/>
  <c r="B434" i="2"/>
  <c r="J433" i="2" l="1"/>
  <c r="M433" i="2" s="1"/>
  <c r="L432" i="2"/>
  <c r="K432" i="2"/>
  <c r="E433" i="2"/>
  <c r="H433" i="2" s="1"/>
  <c r="C434" i="2"/>
  <c r="F432" i="2"/>
  <c r="G432" i="2"/>
  <c r="B435" i="2"/>
  <c r="C435" i="2" s="1"/>
  <c r="J434" i="2" l="1"/>
  <c r="M434" i="2" s="1"/>
  <c r="K433" i="2"/>
  <c r="L433" i="2"/>
  <c r="G433" i="2"/>
  <c r="F433" i="2"/>
  <c r="E434" i="2"/>
  <c r="H434" i="2" s="1"/>
  <c r="B436" i="2"/>
  <c r="J435" i="2"/>
  <c r="M435" i="2" l="1"/>
  <c r="L434" i="2"/>
  <c r="L435" i="2" s="1"/>
  <c r="K434" i="2"/>
  <c r="K435" i="2" s="1"/>
  <c r="F434" i="2"/>
  <c r="G434" i="2"/>
  <c r="C436" i="2"/>
  <c r="E435" i="2"/>
  <c r="H435" i="2" s="1"/>
  <c r="B437" i="2"/>
  <c r="C437" i="2" s="1"/>
  <c r="J436" i="2" l="1"/>
  <c r="M436" i="2" s="1"/>
  <c r="E436" i="2"/>
  <c r="H436" i="2" s="1"/>
  <c r="F435" i="2"/>
  <c r="G435" i="2"/>
  <c r="B438" i="2"/>
  <c r="C438" i="2"/>
  <c r="E437" i="2" l="1"/>
  <c r="H437" i="2" s="1"/>
  <c r="J437" i="2"/>
  <c r="M437" i="2" s="1"/>
  <c r="L436" i="2"/>
  <c r="K436" i="2"/>
  <c r="G436" i="2"/>
  <c r="F436" i="2"/>
  <c r="B439" i="2"/>
  <c r="J438" i="2"/>
  <c r="F437" i="2" l="1"/>
  <c r="G437" i="2"/>
  <c r="M438" i="2"/>
  <c r="K437" i="2"/>
  <c r="K438" i="2" s="1"/>
  <c r="L437" i="2"/>
  <c r="L438" i="2" s="1"/>
  <c r="C439" i="2"/>
  <c r="E438" i="2"/>
  <c r="H438" i="2" s="1"/>
  <c r="B440" i="2"/>
  <c r="C440" i="2" s="1"/>
  <c r="J439" i="2" l="1"/>
  <c r="M439" i="2" s="1"/>
  <c r="F438" i="2"/>
  <c r="G438" i="2"/>
  <c r="E439" i="2"/>
  <c r="H439" i="2" s="1"/>
  <c r="B441" i="2"/>
  <c r="J440" i="2"/>
  <c r="M440" i="2" l="1"/>
  <c r="K439" i="2"/>
  <c r="K440" i="2" s="1"/>
  <c r="L439" i="2"/>
  <c r="L440" i="2" s="1"/>
  <c r="C441" i="2"/>
  <c r="F439" i="2"/>
  <c r="G439" i="2"/>
  <c r="E440" i="2"/>
  <c r="H440" i="2" s="1"/>
  <c r="B442" i="2"/>
  <c r="J441" i="2" l="1"/>
  <c r="M441" i="2" s="1"/>
  <c r="C442" i="2"/>
  <c r="F440" i="2"/>
  <c r="G440" i="2"/>
  <c r="E441" i="2"/>
  <c r="H441" i="2" s="1"/>
  <c r="B443" i="2"/>
  <c r="J442" i="2"/>
  <c r="K441" i="2" l="1"/>
  <c r="L441" i="2"/>
  <c r="M442" i="2"/>
  <c r="F441" i="2"/>
  <c r="G441" i="2"/>
  <c r="C443" i="2"/>
  <c r="E442" i="2"/>
  <c r="H442" i="2" s="1"/>
  <c r="B444" i="2"/>
  <c r="C444" i="2" s="1"/>
  <c r="J443" i="2" l="1"/>
  <c r="M443" i="2" s="1"/>
  <c r="L442" i="2"/>
  <c r="K442" i="2"/>
  <c r="F442" i="2"/>
  <c r="G442" i="2"/>
  <c r="E443" i="2"/>
  <c r="H443" i="2" s="1"/>
  <c r="B445" i="2"/>
  <c r="C445" i="2" s="1"/>
  <c r="J444" i="2"/>
  <c r="M444" i="2" l="1"/>
  <c r="K443" i="2"/>
  <c r="K444" i="2" s="1"/>
  <c r="L443" i="2"/>
  <c r="L444" i="2" s="1"/>
  <c r="F443" i="2"/>
  <c r="G443" i="2"/>
  <c r="E444" i="2"/>
  <c r="H444" i="2" s="1"/>
  <c r="B446" i="2"/>
  <c r="C446" i="2" s="1"/>
  <c r="J445" i="2"/>
  <c r="M445" i="2" l="1"/>
  <c r="L445" i="2"/>
  <c r="K445" i="2"/>
  <c r="G444" i="2"/>
  <c r="F444" i="2"/>
  <c r="E445" i="2"/>
  <c r="H445" i="2" s="1"/>
  <c r="B447" i="2"/>
  <c r="C447" i="2"/>
  <c r="E446" i="2" l="1"/>
  <c r="H446" i="2" s="1"/>
  <c r="J446" i="2"/>
  <c r="M446" i="2" s="1"/>
  <c r="G445" i="2"/>
  <c r="F445" i="2"/>
  <c r="B448" i="2"/>
  <c r="C448" i="2" s="1"/>
  <c r="J447" i="2"/>
  <c r="F446" i="2" l="1"/>
  <c r="G446" i="2"/>
  <c r="M447" i="2"/>
  <c r="L446" i="2"/>
  <c r="L447" i="2" s="1"/>
  <c r="K446" i="2"/>
  <c r="K447" i="2" s="1"/>
  <c r="E447" i="2"/>
  <c r="H447" i="2" s="1"/>
  <c r="B449" i="2"/>
  <c r="J448" i="2"/>
  <c r="M448" i="2" l="1"/>
  <c r="K448" i="2"/>
  <c r="L448" i="2"/>
  <c r="F447" i="2"/>
  <c r="G447" i="2"/>
  <c r="C449" i="2"/>
  <c r="E448" i="2"/>
  <c r="H448" i="2" s="1"/>
  <c r="B450" i="2"/>
  <c r="C450" i="2" s="1"/>
  <c r="J449" i="2" l="1"/>
  <c r="M449" i="2" s="1"/>
  <c r="F448" i="2"/>
  <c r="G448" i="2"/>
  <c r="E449" i="2"/>
  <c r="H449" i="2" s="1"/>
  <c r="B451" i="2"/>
  <c r="C451" i="2" s="1"/>
  <c r="J450" i="2"/>
  <c r="M450" i="2" l="1"/>
  <c r="K449" i="2"/>
  <c r="K450" i="2" s="1"/>
  <c r="L449" i="2"/>
  <c r="L450" i="2" s="1"/>
  <c r="F449" i="2"/>
  <c r="G449" i="2"/>
  <c r="E450" i="2"/>
  <c r="H450" i="2" s="1"/>
  <c r="B452" i="2"/>
  <c r="C452" i="2" s="1"/>
  <c r="J451" i="2"/>
  <c r="M451" i="2" l="1"/>
  <c r="L451" i="2"/>
  <c r="K451" i="2"/>
  <c r="G450" i="2"/>
  <c r="F450" i="2"/>
  <c r="E451" i="2"/>
  <c r="H451" i="2" s="1"/>
  <c r="B453" i="2"/>
  <c r="C453" i="2" s="1"/>
  <c r="J452" i="2"/>
  <c r="M452" i="2" l="1"/>
  <c r="L452" i="2"/>
  <c r="K452" i="2"/>
  <c r="G451" i="2"/>
  <c r="F451" i="2"/>
  <c r="E452" i="2"/>
  <c r="H452" i="2" s="1"/>
  <c r="B454" i="2"/>
  <c r="C454" i="2" s="1"/>
  <c r="E453" i="2" l="1"/>
  <c r="H453" i="2" s="1"/>
  <c r="J453" i="2"/>
  <c r="M453" i="2" s="1"/>
  <c r="G452" i="2"/>
  <c r="F452" i="2"/>
  <c r="B455" i="2"/>
  <c r="C455" i="2" s="1"/>
  <c r="J454" i="2"/>
  <c r="G453" i="2" l="1"/>
  <c r="F453" i="2"/>
  <c r="M454" i="2"/>
  <c r="L453" i="2"/>
  <c r="L454" i="2" s="1"/>
  <c r="K453" i="2"/>
  <c r="K454" i="2" s="1"/>
  <c r="E454" i="2"/>
  <c r="H454" i="2" s="1"/>
  <c r="B456" i="2"/>
  <c r="J455" i="2" l="1"/>
  <c r="M455" i="2" s="1"/>
  <c r="C456" i="2"/>
  <c r="G454" i="2"/>
  <c r="F454" i="2"/>
  <c r="E455" i="2"/>
  <c r="H455" i="2" s="1"/>
  <c r="B457" i="2"/>
  <c r="J456" i="2"/>
  <c r="L455" i="2" l="1"/>
  <c r="K455" i="2"/>
  <c r="M456" i="2"/>
  <c r="C457" i="2"/>
  <c r="F455" i="2"/>
  <c r="G455" i="2"/>
  <c r="E456" i="2"/>
  <c r="H456" i="2" s="1"/>
  <c r="B458" i="2"/>
  <c r="J457" i="2" l="1"/>
  <c r="M457" i="2" s="1"/>
  <c r="K456" i="2"/>
  <c r="L456" i="2"/>
  <c r="C458" i="2"/>
  <c r="F456" i="2"/>
  <c r="G456" i="2"/>
  <c r="E457" i="2"/>
  <c r="H457" i="2" s="1"/>
  <c r="B459" i="2"/>
  <c r="J458" i="2" l="1"/>
  <c r="M458" i="2" s="1"/>
  <c r="K457" i="2"/>
  <c r="L457" i="2"/>
  <c r="C459" i="2"/>
  <c r="F457" i="2"/>
  <c r="G457" i="2"/>
  <c r="E458" i="2"/>
  <c r="H458" i="2" s="1"/>
  <c r="B460" i="2"/>
  <c r="J459" i="2"/>
  <c r="K458" i="2" l="1"/>
  <c r="L458" i="2"/>
  <c r="M459" i="2"/>
  <c r="C460" i="2"/>
  <c r="F458" i="2"/>
  <c r="G458" i="2"/>
  <c r="E459" i="2"/>
  <c r="H459" i="2" s="1"/>
  <c r="B461" i="2"/>
  <c r="J460" i="2" l="1"/>
  <c r="M460" i="2" s="1"/>
  <c r="K459" i="2"/>
  <c r="L459" i="2"/>
  <c r="C461" i="2"/>
  <c r="G459" i="2"/>
  <c r="E460" i="2"/>
  <c r="H460" i="2" s="1"/>
  <c r="F459" i="2"/>
  <c r="B462" i="2"/>
  <c r="J461" i="2" l="1"/>
  <c r="M461" i="2" s="1"/>
  <c r="K460" i="2"/>
  <c r="L460" i="2"/>
  <c r="C462" i="2"/>
  <c r="G460" i="2"/>
  <c r="F460" i="2"/>
  <c r="E461" i="2"/>
  <c r="H461" i="2" s="1"/>
  <c r="B463" i="2"/>
  <c r="J462" i="2"/>
  <c r="K461" i="2" l="1"/>
  <c r="L461" i="2"/>
  <c r="M462" i="2"/>
  <c r="C463" i="2"/>
  <c r="F461" i="2"/>
  <c r="G461" i="2"/>
  <c r="E462" i="2"/>
  <c r="H462" i="2" s="1"/>
  <c r="B464" i="2"/>
  <c r="J463" i="2" l="1"/>
  <c r="M463" i="2" s="1"/>
  <c r="K462" i="2"/>
  <c r="L462" i="2"/>
  <c r="C464" i="2"/>
  <c r="F462" i="2"/>
  <c r="G462" i="2"/>
  <c r="E463" i="2"/>
  <c r="H463" i="2" s="1"/>
  <c r="B465" i="2"/>
  <c r="J464" i="2"/>
  <c r="K463" i="2" l="1"/>
  <c r="L463" i="2"/>
  <c r="M464" i="2"/>
  <c r="C465" i="2"/>
  <c r="E464" i="2"/>
  <c r="H464" i="2" s="1"/>
  <c r="F463" i="2"/>
  <c r="G463" i="2"/>
  <c r="B466" i="2"/>
  <c r="J465" i="2" l="1"/>
  <c r="M465" i="2" s="1"/>
  <c r="K464" i="2"/>
  <c r="L464" i="2"/>
  <c r="C466" i="2"/>
  <c r="F464" i="2"/>
  <c r="G464" i="2"/>
  <c r="E465" i="2"/>
  <c r="H465" i="2" s="1"/>
  <c r="B467" i="2"/>
  <c r="J466" i="2"/>
  <c r="K465" i="2" l="1"/>
  <c r="L465" i="2"/>
  <c r="M466" i="2"/>
  <c r="E466" i="2"/>
  <c r="H466" i="2" s="1"/>
  <c r="C467" i="2"/>
  <c r="G465" i="2"/>
  <c r="F465" i="2"/>
  <c r="B468" i="2"/>
  <c r="J467" i="2"/>
  <c r="C468" i="2"/>
  <c r="K466" i="2" l="1"/>
  <c r="K467" i="2" s="1"/>
  <c r="F466" i="2"/>
  <c r="G466" i="2"/>
  <c r="L466" i="2"/>
  <c r="E467" i="2"/>
  <c r="H467" i="2" s="1"/>
  <c r="B469" i="2"/>
  <c r="J468" i="2"/>
  <c r="M467" i="2" l="1"/>
  <c r="M468" i="2" s="1"/>
  <c r="K468" i="2"/>
  <c r="L467" i="2"/>
  <c r="L468" i="2" s="1"/>
  <c r="G467" i="2"/>
  <c r="F467" i="2"/>
  <c r="C469" i="2"/>
  <c r="E468" i="2"/>
  <c r="H468" i="2" s="1"/>
  <c r="B470" i="2"/>
  <c r="C470" i="2"/>
  <c r="J469" i="2" l="1"/>
  <c r="K469" i="2" s="1"/>
  <c r="F468" i="2"/>
  <c r="G468" i="2"/>
  <c r="E469" i="2"/>
  <c r="H469" i="2" s="1"/>
  <c r="B471" i="2"/>
  <c r="C471" i="2" s="1"/>
  <c r="J470" i="2"/>
  <c r="M469" i="2" l="1"/>
  <c r="M470" i="2" s="1"/>
  <c r="K470" i="2"/>
  <c r="L469" i="2"/>
  <c r="L470" i="2" s="1"/>
  <c r="F469" i="2"/>
  <c r="G469" i="2"/>
  <c r="E470" i="2"/>
  <c r="H470" i="2" s="1"/>
  <c r="B472" i="2"/>
  <c r="C472" i="2" s="1"/>
  <c r="E471" i="2" l="1"/>
  <c r="H471" i="2" s="1"/>
  <c r="J471" i="2"/>
  <c r="K471" i="2" s="1"/>
  <c r="F470" i="2"/>
  <c r="G470" i="2"/>
  <c r="B473" i="2"/>
  <c r="C473" i="2" s="1"/>
  <c r="J472" i="2"/>
  <c r="G471" i="2" l="1"/>
  <c r="F471" i="2"/>
  <c r="M471" i="2"/>
  <c r="M472" i="2" s="1"/>
  <c r="K472" i="2"/>
  <c r="L471" i="2"/>
  <c r="L472" i="2" s="1"/>
  <c r="E472" i="2"/>
  <c r="H472" i="2" s="1"/>
  <c r="B474" i="2"/>
  <c r="J473" i="2"/>
  <c r="M473" i="2" l="1"/>
  <c r="L473" i="2"/>
  <c r="K473" i="2"/>
  <c r="C474" i="2"/>
  <c r="G472" i="2"/>
  <c r="F472" i="2"/>
  <c r="E473" i="2"/>
  <c r="H473" i="2" s="1"/>
  <c r="B475" i="2"/>
  <c r="J474" i="2" l="1"/>
  <c r="M474" i="2" s="1"/>
  <c r="C475" i="2"/>
  <c r="F473" i="2"/>
  <c r="G473" i="2"/>
  <c r="E474" i="2"/>
  <c r="H474" i="2" s="1"/>
  <c r="B476" i="2"/>
  <c r="J475" i="2"/>
  <c r="K474" i="2" l="1"/>
  <c r="L474" i="2"/>
  <c r="M475" i="2"/>
  <c r="C476" i="2"/>
  <c r="F474" i="2"/>
  <c r="G474" i="2"/>
  <c r="E475" i="2"/>
  <c r="H475" i="2" s="1"/>
  <c r="B477" i="2"/>
  <c r="J476" i="2" l="1"/>
  <c r="M476" i="2" s="1"/>
  <c r="K475" i="2"/>
  <c r="L475" i="2"/>
  <c r="C477" i="2"/>
  <c r="G475" i="2"/>
  <c r="F475" i="2"/>
  <c r="E476" i="2"/>
  <c r="H476" i="2" s="1"/>
  <c r="B478" i="2"/>
  <c r="J477" i="2"/>
  <c r="K476" i="2" l="1"/>
  <c r="L476" i="2"/>
  <c r="M477" i="2"/>
  <c r="C478" i="2"/>
  <c r="G476" i="2"/>
  <c r="F476" i="2"/>
  <c r="E477" i="2"/>
  <c r="H477" i="2" s="1"/>
  <c r="B479" i="2"/>
  <c r="J478" i="2" l="1"/>
  <c r="M478" i="2" s="1"/>
  <c r="L477" i="2"/>
  <c r="K477" i="2"/>
  <c r="C479" i="2"/>
  <c r="F477" i="2"/>
  <c r="G477" i="2"/>
  <c r="E478" i="2"/>
  <c r="H478" i="2" s="1"/>
  <c r="B480" i="2"/>
  <c r="J479" i="2" l="1"/>
  <c r="M479" i="2" s="1"/>
  <c r="K478" i="2"/>
  <c r="L478" i="2"/>
  <c r="C480" i="2"/>
  <c r="G478" i="2"/>
  <c r="F478" i="2"/>
  <c r="E479" i="2"/>
  <c r="H479" i="2" s="1"/>
  <c r="B481" i="2"/>
  <c r="J480" i="2"/>
  <c r="L479" i="2" l="1"/>
  <c r="K479" i="2"/>
  <c r="M480" i="2"/>
  <c r="C481" i="2"/>
  <c r="F479" i="2"/>
  <c r="G479" i="2"/>
  <c r="E480" i="2"/>
  <c r="H480" i="2" s="1"/>
  <c r="B482" i="2"/>
  <c r="J481" i="2" l="1"/>
  <c r="M481" i="2" s="1"/>
  <c r="K480" i="2"/>
  <c r="L480" i="2"/>
  <c r="C482" i="2"/>
  <c r="F480" i="2"/>
  <c r="G480" i="2"/>
  <c r="E481" i="2"/>
  <c r="H481" i="2" s="1"/>
  <c r="B483" i="2"/>
  <c r="J482" i="2"/>
  <c r="L481" i="2" l="1"/>
  <c r="K481" i="2"/>
  <c r="M482" i="2"/>
  <c r="C483" i="2"/>
  <c r="F481" i="2"/>
  <c r="G481" i="2"/>
  <c r="E482" i="2"/>
  <c r="H482" i="2" s="1"/>
  <c r="B484" i="2"/>
  <c r="J483" i="2" l="1"/>
  <c r="M483" i="2" s="1"/>
  <c r="K482" i="2"/>
  <c r="L482" i="2"/>
  <c r="E483" i="2"/>
  <c r="H483" i="2" s="1"/>
  <c r="C484" i="2"/>
  <c r="G482" i="2"/>
  <c r="F482" i="2"/>
  <c r="B485" i="2"/>
  <c r="C485" i="2" s="1"/>
  <c r="J484" i="2"/>
  <c r="L483" i="2" l="1"/>
  <c r="K483" i="2"/>
  <c r="M484" i="2"/>
  <c r="G483" i="2"/>
  <c r="F483" i="2"/>
  <c r="E484" i="2"/>
  <c r="H484" i="2" s="1"/>
  <c r="B486" i="2"/>
  <c r="J485" i="2"/>
  <c r="M485" i="2" l="1"/>
  <c r="K484" i="2"/>
  <c r="K485" i="2" s="1"/>
  <c r="L484" i="2"/>
  <c r="L485" i="2" s="1"/>
  <c r="F484" i="2"/>
  <c r="G484" i="2"/>
  <c r="C486" i="2"/>
  <c r="E485" i="2"/>
  <c r="H485" i="2" s="1"/>
  <c r="B487" i="2"/>
  <c r="C487" i="2" s="1"/>
  <c r="J486" i="2" l="1"/>
  <c r="M486" i="2" s="1"/>
  <c r="F485" i="2"/>
  <c r="G485" i="2"/>
  <c r="E486" i="2"/>
  <c r="H486" i="2" s="1"/>
  <c r="B488" i="2"/>
  <c r="C488" i="2"/>
  <c r="E487" i="2" l="1"/>
  <c r="H487" i="2" s="1"/>
  <c r="J487" i="2"/>
  <c r="M487" i="2" s="1"/>
  <c r="K486" i="2"/>
  <c r="L486" i="2"/>
  <c r="F486" i="2"/>
  <c r="G486" i="2"/>
  <c r="B489" i="2"/>
  <c r="C489" i="2" s="1"/>
  <c r="G487" i="2" l="1"/>
  <c r="F487" i="2"/>
  <c r="E488" i="2"/>
  <c r="J488" i="2"/>
  <c r="M488" i="2" s="1"/>
  <c r="L487" i="2"/>
  <c r="K487" i="2"/>
  <c r="B490" i="2"/>
  <c r="J489" i="2"/>
  <c r="G488" i="2" l="1"/>
  <c r="F488" i="2"/>
  <c r="H488" i="2"/>
  <c r="M489" i="2"/>
  <c r="K488" i="2"/>
  <c r="K489" i="2" s="1"/>
  <c r="L488" i="2"/>
  <c r="L489" i="2" s="1"/>
  <c r="C490" i="2"/>
  <c r="E489" i="2"/>
  <c r="B491" i="2"/>
  <c r="C491" i="2" s="1"/>
  <c r="H489" i="2" l="1"/>
  <c r="J490" i="2"/>
  <c r="K490" i="2" s="1"/>
  <c r="F489" i="2"/>
  <c r="G489" i="2"/>
  <c r="E490" i="2"/>
  <c r="B492" i="2"/>
  <c r="J491" i="2"/>
  <c r="H490" i="2" l="1"/>
  <c r="M490" i="2"/>
  <c r="M491" i="2" s="1"/>
  <c r="K491" i="2"/>
  <c r="L490" i="2"/>
  <c r="L491" i="2" s="1"/>
  <c r="C492" i="2"/>
  <c r="G490" i="2"/>
  <c r="E491" i="2"/>
  <c r="F490" i="2"/>
  <c r="B493" i="2"/>
  <c r="H491" i="2" l="1"/>
  <c r="J492" i="2"/>
  <c r="K492" i="2" s="1"/>
  <c r="E492" i="2"/>
  <c r="C493" i="2"/>
  <c r="G491" i="2"/>
  <c r="F491" i="2"/>
  <c r="B494" i="2"/>
  <c r="C494" i="2" s="1"/>
  <c r="J493" i="2"/>
  <c r="H492" i="2" l="1"/>
  <c r="M492" i="2"/>
  <c r="K493" i="2"/>
  <c r="L492" i="2"/>
  <c r="F492" i="2"/>
  <c r="G492" i="2"/>
  <c r="E493" i="2"/>
  <c r="B495" i="2"/>
  <c r="J494" i="2"/>
  <c r="H493" i="2" l="1"/>
  <c r="M493" i="2"/>
  <c r="M494" i="2" s="1"/>
  <c r="K494" i="2"/>
  <c r="L493" i="2"/>
  <c r="L494" i="2" s="1"/>
  <c r="F493" i="2"/>
  <c r="C495" i="2"/>
  <c r="E494" i="2"/>
  <c r="G493" i="2"/>
  <c r="B496" i="2"/>
  <c r="J495" i="2"/>
  <c r="C496" i="2"/>
  <c r="H494" i="2" l="1"/>
  <c r="M495" i="2"/>
  <c r="E495" i="2"/>
  <c r="H495" i="2" s="1"/>
  <c r="F494" i="2"/>
  <c r="G494" i="2"/>
  <c r="B497" i="2"/>
  <c r="C497" i="2" s="1"/>
  <c r="J496" i="2"/>
  <c r="M496" i="2" l="1"/>
  <c r="K495" i="2"/>
  <c r="K496" i="2" s="1"/>
  <c r="L495" i="2"/>
  <c r="L496" i="2" s="1"/>
  <c r="G495" i="2"/>
  <c r="F495" i="2"/>
  <c r="E496" i="2"/>
  <c r="H496" i="2" s="1"/>
  <c r="B498" i="2"/>
  <c r="J497" i="2"/>
  <c r="M497" i="2" l="1"/>
  <c r="L497" i="2"/>
  <c r="K497" i="2"/>
  <c r="F496" i="2"/>
  <c r="G496" i="2"/>
  <c r="C498" i="2"/>
  <c r="E497" i="2"/>
  <c r="H497" i="2" s="1"/>
  <c r="B499" i="2"/>
  <c r="C499" i="2" s="1"/>
  <c r="J498" i="2" l="1"/>
  <c r="M498" i="2" s="1"/>
  <c r="G497" i="2"/>
  <c r="F497" i="2"/>
  <c r="E498" i="2"/>
  <c r="H498" i="2" s="1"/>
  <c r="B500" i="2"/>
  <c r="C500" i="2" s="1"/>
  <c r="E499" i="2" l="1"/>
  <c r="H499" i="2" s="1"/>
  <c r="J499" i="2"/>
  <c r="M499" i="2" s="1"/>
  <c r="L498" i="2"/>
  <c r="K498" i="2"/>
  <c r="F498" i="2"/>
  <c r="G498" i="2"/>
  <c r="B501" i="2"/>
  <c r="C501" i="2" s="1"/>
  <c r="G499" i="2" l="1"/>
  <c r="F499" i="2"/>
  <c r="E500" i="2"/>
  <c r="H500" i="2" s="1"/>
  <c r="J500" i="2"/>
  <c r="M500" i="2" s="1"/>
  <c r="K499" i="2"/>
  <c r="L499" i="2"/>
  <c r="B502" i="2"/>
  <c r="J501" i="2"/>
  <c r="F500" i="2" l="1"/>
  <c r="G500" i="2"/>
  <c r="M501" i="2"/>
  <c r="L500" i="2"/>
  <c r="L501" i="2" s="1"/>
  <c r="K500" i="2"/>
  <c r="K501" i="2" s="1"/>
  <c r="C502" i="2"/>
  <c r="E501" i="2"/>
  <c r="H501" i="2" s="1"/>
  <c r="B503" i="2"/>
  <c r="J502" i="2" l="1"/>
  <c r="L502" i="2" s="1"/>
  <c r="G501" i="2"/>
  <c r="C503" i="2"/>
  <c r="E502" i="2"/>
  <c r="H502" i="2" s="1"/>
  <c r="F501" i="2"/>
  <c r="B504" i="2"/>
  <c r="J503" i="2" l="1"/>
  <c r="L503" i="2" s="1"/>
  <c r="M502" i="2"/>
  <c r="K502" i="2"/>
  <c r="F502" i="2"/>
  <c r="G502" i="2"/>
  <c r="C504" i="2"/>
  <c r="E503" i="2"/>
  <c r="H503" i="2" s="1"/>
  <c r="B505" i="2"/>
  <c r="J504" i="2" l="1"/>
  <c r="L504" i="2" s="1"/>
  <c r="M503" i="2"/>
  <c r="K503" i="2"/>
  <c r="F503" i="2"/>
  <c r="G503" i="2"/>
  <c r="C505" i="2"/>
  <c r="E504" i="2"/>
  <c r="H504" i="2" s="1"/>
  <c r="B506" i="2"/>
  <c r="C506" i="2" s="1"/>
  <c r="J505" i="2" l="1"/>
  <c r="L505" i="2" s="1"/>
  <c r="M504" i="2"/>
  <c r="K504" i="2"/>
  <c r="F504" i="2"/>
  <c r="G504" i="2"/>
  <c r="E505" i="2"/>
  <c r="H505" i="2" s="1"/>
  <c r="B507" i="2"/>
  <c r="C507" i="2" s="1"/>
  <c r="J506" i="2"/>
  <c r="M505" i="2" l="1"/>
  <c r="M506" i="2" s="1"/>
  <c r="L506" i="2"/>
  <c r="K505" i="2"/>
  <c r="K506" i="2" s="1"/>
  <c r="G505" i="2"/>
  <c r="F505" i="2"/>
  <c r="E506" i="2"/>
  <c r="H506" i="2" s="1"/>
  <c r="B508" i="2"/>
  <c r="J507" i="2"/>
  <c r="C508" i="2"/>
  <c r="L507" i="2" l="1"/>
  <c r="M507" i="2"/>
  <c r="K507" i="2"/>
  <c r="F506" i="2"/>
  <c r="G506" i="2"/>
  <c r="E507" i="2"/>
  <c r="H507" i="2" s="1"/>
  <c r="B509" i="2"/>
  <c r="C509" i="2"/>
  <c r="J508" i="2" l="1"/>
  <c r="L508" i="2" s="1"/>
  <c r="F507" i="2"/>
  <c r="G507" i="2"/>
  <c r="E508" i="2"/>
  <c r="H508" i="2" s="1"/>
  <c r="B510" i="2"/>
  <c r="C510" i="2"/>
  <c r="M508" i="2" l="1"/>
  <c r="K508" i="2"/>
  <c r="E509" i="2"/>
  <c r="H509" i="2" s="1"/>
  <c r="J509" i="2"/>
  <c r="G508" i="2"/>
  <c r="F508" i="2"/>
  <c r="B511" i="2"/>
  <c r="C511" i="2" s="1"/>
  <c r="M509" i="2" l="1"/>
  <c r="F509" i="2"/>
  <c r="G509" i="2"/>
  <c r="E510" i="2"/>
  <c r="H510" i="2" s="1"/>
  <c r="J510" i="2"/>
  <c r="M510" i="2" s="1"/>
  <c r="L509" i="2"/>
  <c r="K509" i="2"/>
  <c r="B512" i="2"/>
  <c r="J511" i="2"/>
  <c r="G510" i="2" l="1"/>
  <c r="F510" i="2"/>
  <c r="M511" i="2"/>
  <c r="K510" i="2"/>
  <c r="K511" i="2" s="1"/>
  <c r="L510" i="2"/>
  <c r="L511" i="2" s="1"/>
  <c r="C512" i="2"/>
  <c r="E511" i="2"/>
  <c r="H511" i="2" s="1"/>
  <c r="B513" i="2"/>
  <c r="J512" i="2" l="1"/>
  <c r="K512" i="2" s="1"/>
  <c r="C513" i="2"/>
  <c r="E512" i="2"/>
  <c r="H512" i="2" s="1"/>
  <c r="G511" i="2"/>
  <c r="F511" i="2"/>
  <c r="B514" i="2"/>
  <c r="J513" i="2"/>
  <c r="M512" i="2" l="1"/>
  <c r="L512" i="2"/>
  <c r="K513" i="2"/>
  <c r="G512" i="2"/>
  <c r="C514" i="2"/>
  <c r="F512" i="2"/>
  <c r="E513" i="2"/>
  <c r="H513" i="2" s="1"/>
  <c r="B515" i="2"/>
  <c r="J514" i="2"/>
  <c r="M513" i="2" l="1"/>
  <c r="L513" i="2"/>
  <c r="K514" i="2"/>
  <c r="G513" i="2"/>
  <c r="F513" i="2"/>
  <c r="C515" i="2"/>
  <c r="E514" i="2"/>
  <c r="H514" i="2" s="1"/>
  <c r="B516" i="2"/>
  <c r="C516" i="2" s="1"/>
  <c r="J515" i="2" l="1"/>
  <c r="K515" i="2" s="1"/>
  <c r="M514" i="2"/>
  <c r="L514" i="2"/>
  <c r="G514" i="2"/>
  <c r="F514" i="2"/>
  <c r="E515" i="2"/>
  <c r="H515" i="2" s="1"/>
  <c r="B517" i="2"/>
  <c r="C517" i="2" s="1"/>
  <c r="E516" i="2" l="1"/>
  <c r="H516" i="2" s="1"/>
  <c r="J516" i="2"/>
  <c r="K516" i="2" s="1"/>
  <c r="M515" i="2"/>
  <c r="L515" i="2"/>
  <c r="F515" i="2"/>
  <c r="G515" i="2"/>
  <c r="B518" i="2"/>
  <c r="C518" i="2" s="1"/>
  <c r="F516" i="2" l="1"/>
  <c r="G516" i="2"/>
  <c r="E517" i="2"/>
  <c r="H517" i="2" s="1"/>
  <c r="J517" i="2"/>
  <c r="K517" i="2" s="1"/>
  <c r="M516" i="2"/>
  <c r="L516" i="2"/>
  <c r="B519" i="2"/>
  <c r="J518" i="2"/>
  <c r="G517" i="2" l="1"/>
  <c r="F517" i="2"/>
  <c r="M517" i="2"/>
  <c r="M518" i="2" s="1"/>
  <c r="K518" i="2"/>
  <c r="L517" i="2"/>
  <c r="L518" i="2" s="1"/>
  <c r="C519" i="2"/>
  <c r="E518" i="2"/>
  <c r="H518" i="2" s="1"/>
  <c r="B520" i="2"/>
  <c r="C520" i="2" s="1"/>
  <c r="J519" i="2" l="1"/>
  <c r="K519" i="2" s="1"/>
  <c r="G518" i="2"/>
  <c r="F518" i="2"/>
  <c r="E519" i="2"/>
  <c r="H519" i="2" s="1"/>
  <c r="B521" i="2"/>
  <c r="J520" i="2"/>
  <c r="M519" i="2" l="1"/>
  <c r="M520" i="2" s="1"/>
  <c r="K520" i="2"/>
  <c r="L519" i="2"/>
  <c r="L520" i="2" s="1"/>
  <c r="C521" i="2"/>
  <c r="G519" i="2"/>
  <c r="F519" i="2"/>
  <c r="E520" i="2"/>
  <c r="H520" i="2" s="1"/>
  <c r="B522" i="2"/>
  <c r="J521" i="2" l="1"/>
  <c r="M521" i="2" s="1"/>
  <c r="C522" i="2"/>
  <c r="F520" i="2"/>
  <c r="G520" i="2"/>
  <c r="E521" i="2"/>
  <c r="H521" i="2" s="1"/>
  <c r="B523" i="2"/>
  <c r="J522" i="2"/>
  <c r="K521" i="2" l="1"/>
  <c r="L521" i="2"/>
  <c r="M522" i="2"/>
  <c r="C523" i="2"/>
  <c r="G521" i="2"/>
  <c r="E522" i="2"/>
  <c r="H522" i="2" s="1"/>
  <c r="F521" i="2"/>
  <c r="B524" i="2"/>
  <c r="J523" i="2" l="1"/>
  <c r="M523" i="2" s="1"/>
  <c r="L522" i="2"/>
  <c r="K522" i="2"/>
  <c r="C524" i="2"/>
  <c r="G522" i="2"/>
  <c r="F522" i="2"/>
  <c r="E523" i="2"/>
  <c r="H523" i="2" s="1"/>
  <c r="B525" i="2"/>
  <c r="J524" i="2"/>
  <c r="K523" i="2" l="1"/>
  <c r="L523" i="2"/>
  <c r="M524" i="2"/>
  <c r="C525" i="2"/>
  <c r="F523" i="2"/>
  <c r="G523" i="2"/>
  <c r="E524" i="2"/>
  <c r="H524" i="2" s="1"/>
  <c r="B526" i="2"/>
  <c r="J525" i="2" l="1"/>
  <c r="M525" i="2" s="1"/>
  <c r="K524" i="2"/>
  <c r="L524" i="2"/>
  <c r="C526" i="2"/>
  <c r="G524" i="2"/>
  <c r="F524" i="2"/>
  <c r="E525" i="2"/>
  <c r="H525" i="2" s="1"/>
  <c r="B527" i="2"/>
  <c r="J526" i="2"/>
  <c r="K525" i="2" l="1"/>
  <c r="L525" i="2"/>
  <c r="M526" i="2"/>
  <c r="E526" i="2"/>
  <c r="H526" i="2" s="1"/>
  <c r="C527" i="2"/>
  <c r="G525" i="2"/>
  <c r="F525" i="2"/>
  <c r="B528" i="2"/>
  <c r="C528" i="2" s="1"/>
  <c r="J527" i="2"/>
  <c r="L526" i="2" l="1"/>
  <c r="K526" i="2"/>
  <c r="M527" i="2"/>
  <c r="F526" i="2"/>
  <c r="G526" i="2"/>
  <c r="E527" i="2"/>
  <c r="H527" i="2" s="1"/>
  <c r="B529" i="2"/>
  <c r="J528" i="2"/>
  <c r="M528" i="2" l="1"/>
  <c r="K527" i="2"/>
  <c r="K528" i="2" s="1"/>
  <c r="L527" i="2"/>
  <c r="L528" i="2" s="1"/>
  <c r="F527" i="2"/>
  <c r="G527" i="2"/>
  <c r="C529" i="2"/>
  <c r="E528" i="2"/>
  <c r="H528" i="2" s="1"/>
  <c r="B530" i="2"/>
  <c r="C530" i="2" s="1"/>
  <c r="J529" i="2" l="1"/>
  <c r="M529" i="2" s="1"/>
  <c r="G528" i="2"/>
  <c r="F528" i="2"/>
  <c r="E529" i="2"/>
  <c r="H529" i="2" s="1"/>
  <c r="B531" i="2"/>
  <c r="J530" i="2"/>
  <c r="C531" i="2"/>
  <c r="M530" i="2" l="1"/>
  <c r="K529" i="2"/>
  <c r="K530" i="2" s="1"/>
  <c r="L529" i="2"/>
  <c r="L530" i="2" s="1"/>
  <c r="F529" i="2"/>
  <c r="G529" i="2"/>
  <c r="E530" i="2"/>
  <c r="H530" i="2" s="1"/>
  <c r="B532" i="2"/>
  <c r="C532" i="2" s="1"/>
  <c r="E531" i="2" l="1"/>
  <c r="H531" i="2" s="1"/>
  <c r="J531" i="2"/>
  <c r="G530" i="2"/>
  <c r="F530" i="2"/>
  <c r="B533" i="2"/>
  <c r="C533" i="2" s="1"/>
  <c r="J532" i="2"/>
  <c r="F531" i="2" l="1"/>
  <c r="G531" i="2"/>
  <c r="L531" i="2"/>
  <c r="L532" i="2" s="1"/>
  <c r="M531" i="2"/>
  <c r="M532" i="2" s="1"/>
  <c r="K531" i="2"/>
  <c r="K532" i="2" s="1"/>
  <c r="E532" i="2"/>
  <c r="H532" i="2" s="1"/>
  <c r="B534" i="2"/>
  <c r="J533" i="2"/>
  <c r="M533" i="2" l="1"/>
  <c r="L533" i="2"/>
  <c r="K533" i="2"/>
  <c r="C534" i="2"/>
  <c r="G532" i="2"/>
  <c r="F532" i="2"/>
  <c r="E533" i="2"/>
  <c r="H533" i="2" s="1"/>
  <c r="B535" i="2"/>
  <c r="J534" i="2" l="1"/>
  <c r="L534" i="2" s="1"/>
  <c r="C535" i="2"/>
  <c r="F533" i="2"/>
  <c r="G533" i="2"/>
  <c r="E534" i="2"/>
  <c r="H534" i="2" s="1"/>
  <c r="B536" i="2"/>
  <c r="J535" i="2"/>
  <c r="M534" i="2" l="1"/>
  <c r="K534" i="2"/>
  <c r="L535" i="2"/>
  <c r="E535" i="2"/>
  <c r="H535" i="2" s="1"/>
  <c r="C536" i="2"/>
  <c r="G534" i="2"/>
  <c r="F534" i="2"/>
  <c r="B537" i="2"/>
  <c r="J536" i="2"/>
  <c r="C537" i="2"/>
  <c r="M535" i="2" l="1"/>
  <c r="K535" i="2"/>
  <c r="F535" i="2"/>
  <c r="L536" i="2"/>
  <c r="G535" i="2"/>
  <c r="E536" i="2"/>
  <c r="H536" i="2" s="1"/>
  <c r="B538" i="2"/>
  <c r="C538" i="2" s="1"/>
  <c r="J537" i="2"/>
  <c r="M536" i="2" l="1"/>
  <c r="M537" i="2" s="1"/>
  <c r="L537" i="2"/>
  <c r="K536" i="2"/>
  <c r="K537" i="2" s="1"/>
  <c r="F536" i="2"/>
  <c r="G536" i="2"/>
  <c r="E537" i="2"/>
  <c r="H537" i="2" s="1"/>
  <c r="B539" i="2"/>
  <c r="J538" i="2" l="1"/>
  <c r="M538" i="2" s="1"/>
  <c r="F537" i="2"/>
  <c r="G537" i="2"/>
  <c r="C539" i="2"/>
  <c r="E538" i="2"/>
  <c r="H538" i="2" s="1"/>
  <c r="B540" i="2"/>
  <c r="C540" i="2" s="1"/>
  <c r="J539" i="2"/>
  <c r="L538" i="2" l="1"/>
  <c r="K538" i="2"/>
  <c r="F538" i="2"/>
  <c r="G538" i="2"/>
  <c r="E539" i="2"/>
  <c r="H539" i="2" s="1"/>
  <c r="B541" i="2"/>
  <c r="J540" i="2"/>
  <c r="L539" i="2" l="1"/>
  <c r="L540" i="2" s="1"/>
  <c r="M539" i="2"/>
  <c r="M540" i="2" s="1"/>
  <c r="K539" i="2"/>
  <c r="K540" i="2" s="1"/>
  <c r="F539" i="2"/>
  <c r="C541" i="2"/>
  <c r="G539" i="2"/>
  <c r="E540" i="2"/>
  <c r="H540" i="2" s="1"/>
  <c r="B542" i="2"/>
  <c r="C542" i="2" s="1"/>
  <c r="J541" i="2"/>
  <c r="L541" i="2" l="1"/>
  <c r="F540" i="2"/>
  <c r="G540" i="2"/>
  <c r="E541" i="2"/>
  <c r="H541" i="2" s="1"/>
  <c r="B543" i="2"/>
  <c r="C543" i="2" s="1"/>
  <c r="J542" i="2"/>
  <c r="M541" i="2" l="1"/>
  <c r="M542" i="2" s="1"/>
  <c r="L542" i="2"/>
  <c r="K541" i="2"/>
  <c r="K542" i="2" s="1"/>
  <c r="G541" i="2"/>
  <c r="F541" i="2"/>
  <c r="E542" i="2"/>
  <c r="H542" i="2" s="1"/>
  <c r="B544" i="2"/>
  <c r="C544" i="2" s="1"/>
  <c r="J543" i="2"/>
  <c r="M543" i="2" l="1"/>
  <c r="K543" i="2"/>
  <c r="L543" i="2"/>
  <c r="E543" i="2"/>
  <c r="H543" i="2" s="1"/>
  <c r="F542" i="2"/>
  <c r="G542" i="2"/>
  <c r="B545" i="2"/>
  <c r="C545" i="2" s="1"/>
  <c r="J544" i="2"/>
  <c r="M544" i="2" l="1"/>
  <c r="L544" i="2"/>
  <c r="K544" i="2"/>
  <c r="F543" i="2"/>
  <c r="G543" i="2"/>
  <c r="E544" i="2"/>
  <c r="H544" i="2" s="1"/>
  <c r="B546" i="2"/>
  <c r="C546" i="2" s="1"/>
  <c r="E545" i="2" l="1"/>
  <c r="H545" i="2" s="1"/>
  <c r="J545" i="2"/>
  <c r="F544" i="2"/>
  <c r="G544" i="2"/>
  <c r="B547" i="2"/>
  <c r="C547" i="2" s="1"/>
  <c r="J546" i="2"/>
  <c r="G545" i="2" l="1"/>
  <c r="F545" i="2"/>
  <c r="L545" i="2"/>
  <c r="L546" i="2" s="1"/>
  <c r="M545" i="2"/>
  <c r="M546" i="2" s="1"/>
  <c r="K545" i="2"/>
  <c r="K546" i="2" s="1"/>
  <c r="E546" i="2"/>
  <c r="H546" i="2" s="1"/>
  <c r="B548" i="2"/>
  <c r="J547" i="2"/>
  <c r="M547" i="2" l="1"/>
  <c r="K547" i="2"/>
  <c r="L547" i="2"/>
  <c r="F546" i="2"/>
  <c r="G546" i="2"/>
  <c r="C548" i="2"/>
  <c r="E547" i="2"/>
  <c r="H547" i="2" s="1"/>
  <c r="B549" i="2"/>
  <c r="C549" i="2"/>
  <c r="J548" i="2" l="1"/>
  <c r="L548" i="2" s="1"/>
  <c r="F547" i="2"/>
  <c r="G547" i="2"/>
  <c r="E548" i="2"/>
  <c r="H548" i="2" s="1"/>
  <c r="B550" i="2"/>
  <c r="C550" i="2" s="1"/>
  <c r="J549" i="2"/>
  <c r="M548" i="2" l="1"/>
  <c r="M549" i="2" s="1"/>
  <c r="L549" i="2"/>
  <c r="K548" i="2"/>
  <c r="K549" i="2" s="1"/>
  <c r="G548" i="2"/>
  <c r="F548" i="2"/>
  <c r="E549" i="2"/>
  <c r="H549" i="2" s="1"/>
  <c r="B551" i="2"/>
  <c r="C551" i="2" s="1"/>
  <c r="E43" i="1" s="1"/>
  <c r="J550" i="2"/>
  <c r="M550" i="2" l="1"/>
  <c r="L550" i="2"/>
  <c r="K550" i="2"/>
  <c r="F549" i="2"/>
  <c r="G549" i="2"/>
  <c r="E550" i="2"/>
  <c r="H550" i="2" s="1"/>
  <c r="B552" i="2"/>
  <c r="C552" i="2" s="1"/>
  <c r="J551" i="2"/>
  <c r="N43" i="1" s="1"/>
  <c r="L551" i="2" l="1"/>
  <c r="L54" i="1" s="1"/>
  <c r="M551" i="2"/>
  <c r="L55" i="1" s="1"/>
  <c r="K551" i="2"/>
  <c r="L53" i="1" s="1"/>
  <c r="F550" i="2"/>
  <c r="G550" i="2"/>
  <c r="E551" i="2"/>
  <c r="H551" i="2" s="1"/>
  <c r="C55" i="1" s="1"/>
  <c r="B553" i="2"/>
  <c r="C553" i="2" s="1"/>
  <c r="E552" i="2" l="1"/>
  <c r="H552" i="2" s="1"/>
  <c r="J552" i="2"/>
  <c r="M552" i="2" s="1"/>
  <c r="F551" i="2"/>
  <c r="G551" i="2"/>
  <c r="B554" i="2"/>
  <c r="C554" i="2" s="1"/>
  <c r="J553" i="2"/>
  <c r="F552" i="2" l="1"/>
  <c r="C53" i="1"/>
  <c r="G552" i="2"/>
  <c r="C54" i="1"/>
  <c r="M553" i="2"/>
  <c r="L552" i="2"/>
  <c r="L553" i="2" s="1"/>
  <c r="K552" i="2"/>
  <c r="K553" i="2" s="1"/>
  <c r="E553" i="2"/>
  <c r="H553" i="2" s="1"/>
  <c r="B555" i="2"/>
  <c r="J554" i="2" l="1"/>
  <c r="M554" i="2" s="1"/>
  <c r="C555" i="2"/>
  <c r="G553" i="2"/>
  <c r="F553" i="2"/>
  <c r="E554" i="2"/>
  <c r="H554" i="2" s="1"/>
  <c r="B556" i="2"/>
  <c r="J555" i="2"/>
  <c r="L554" i="2" l="1"/>
  <c r="K554" i="2"/>
  <c r="E555" i="2"/>
  <c r="H555" i="2" s="1"/>
  <c r="C556" i="2"/>
  <c r="G554" i="2"/>
  <c r="F554" i="2"/>
  <c r="B557" i="2"/>
  <c r="C557" i="2" s="1"/>
  <c r="J556" i="2"/>
  <c r="L555" i="2" l="1"/>
  <c r="M555" i="2"/>
  <c r="K555" i="2"/>
  <c r="F555" i="2"/>
  <c r="G555" i="2"/>
  <c r="E556" i="2"/>
  <c r="H556" i="2" s="1"/>
  <c r="B558" i="2"/>
  <c r="J557" i="2"/>
  <c r="M556" i="2" l="1"/>
  <c r="M557" i="2" s="1"/>
  <c r="L556" i="2"/>
  <c r="L557" i="2" s="1"/>
  <c r="K556" i="2"/>
  <c r="K557" i="2" s="1"/>
  <c r="G556" i="2"/>
  <c r="F556" i="2"/>
  <c r="C558" i="2"/>
  <c r="E557" i="2"/>
  <c r="H557" i="2" s="1"/>
  <c r="B559" i="2"/>
  <c r="J558" i="2"/>
  <c r="M558" i="2" l="1"/>
  <c r="C559" i="2"/>
  <c r="F557" i="2"/>
  <c r="G557" i="2"/>
  <c r="E558" i="2"/>
  <c r="H558" i="2" s="1"/>
  <c r="B560" i="2"/>
  <c r="J559" i="2"/>
  <c r="M559" i="2" l="1"/>
  <c r="L558" i="2"/>
  <c r="K558" i="2"/>
  <c r="E559" i="2"/>
  <c r="H559" i="2" s="1"/>
  <c r="C560" i="2"/>
  <c r="F558" i="2"/>
  <c r="G558" i="2"/>
  <c r="B561" i="2"/>
  <c r="J560" i="2"/>
  <c r="K559" i="2" l="1"/>
  <c r="L559" i="2"/>
  <c r="M560" i="2"/>
  <c r="G559" i="2"/>
  <c r="F559" i="2"/>
  <c r="C561" i="2"/>
  <c r="E560" i="2"/>
  <c r="H560" i="2" s="1"/>
  <c r="B562" i="2"/>
  <c r="C562" i="2" s="1"/>
  <c r="J561" i="2"/>
  <c r="K560" i="2" l="1"/>
  <c r="L560" i="2"/>
  <c r="M561" i="2"/>
  <c r="F560" i="2"/>
  <c r="G560" i="2"/>
  <c r="E561" i="2"/>
  <c r="H561" i="2" s="1"/>
  <c r="B563" i="2"/>
  <c r="J562" i="2"/>
  <c r="M562" i="2" l="1"/>
  <c r="K561" i="2"/>
  <c r="K562" i="2" s="1"/>
  <c r="L561" i="2"/>
  <c r="L562" i="2" s="1"/>
  <c r="C563" i="2"/>
  <c r="G561" i="2"/>
  <c r="E562" i="2"/>
  <c r="H562" i="2" s="1"/>
  <c r="F561" i="2"/>
  <c r="B564" i="2"/>
  <c r="J563" i="2"/>
  <c r="K563" i="2" l="1"/>
  <c r="E563" i="2"/>
  <c r="H563" i="2" s="1"/>
  <c r="C564" i="2"/>
  <c r="G562" i="2"/>
  <c r="F562" i="2"/>
  <c r="B565" i="2"/>
  <c r="J564" i="2"/>
  <c r="M563" i="2" l="1"/>
  <c r="L563" i="2"/>
  <c r="K564" i="2"/>
  <c r="E564" i="2"/>
  <c r="H564" i="2" s="1"/>
  <c r="F563" i="2"/>
  <c r="G563" i="2"/>
  <c r="C565" i="2"/>
  <c r="B566" i="2"/>
  <c r="J565" i="2"/>
  <c r="M564" i="2" l="1"/>
  <c r="G564" i="2"/>
  <c r="K565" i="2"/>
  <c r="L564" i="2"/>
  <c r="F564" i="2"/>
  <c r="C566" i="2"/>
  <c r="E565" i="2"/>
  <c r="H565" i="2" s="1"/>
  <c r="B567" i="2"/>
  <c r="J566" i="2"/>
  <c r="C567" i="2"/>
  <c r="M565" i="2" l="1"/>
  <c r="L565" i="2"/>
  <c r="K566" i="2"/>
  <c r="E566" i="2"/>
  <c r="H566" i="2" s="1"/>
  <c r="F565" i="2"/>
  <c r="G565" i="2"/>
  <c r="B568" i="2"/>
  <c r="C568" i="2" s="1"/>
  <c r="J567" i="2"/>
  <c r="M566" i="2" l="1"/>
  <c r="M567" i="2" s="1"/>
  <c r="K567" i="2"/>
  <c r="L566" i="2"/>
  <c r="L567" i="2" s="1"/>
  <c r="F566" i="2"/>
  <c r="G566" i="2"/>
  <c r="E567" i="2"/>
  <c r="H567" i="2" s="1"/>
  <c r="B569" i="2"/>
  <c r="J568" i="2"/>
  <c r="M568" i="2" l="1"/>
  <c r="K568" i="2"/>
  <c r="L568" i="2"/>
  <c r="F567" i="2"/>
  <c r="G567" i="2"/>
  <c r="C569" i="2"/>
  <c r="E568" i="2"/>
  <c r="H568" i="2" s="1"/>
  <c r="B570" i="2"/>
  <c r="J569" i="2"/>
  <c r="M569" i="2" l="1"/>
  <c r="C570" i="2"/>
  <c r="F568" i="2"/>
  <c r="G568" i="2"/>
  <c r="E569" i="2"/>
  <c r="H569" i="2" s="1"/>
  <c r="B571" i="2"/>
  <c r="J570" i="2"/>
  <c r="K569" i="2" l="1"/>
  <c r="L569" i="2"/>
  <c r="M570" i="2"/>
  <c r="C571" i="2"/>
  <c r="F569" i="2"/>
  <c r="G569" i="2"/>
  <c r="E570" i="2"/>
  <c r="H570" i="2" s="1"/>
  <c r="B572" i="2"/>
  <c r="J571" i="2"/>
  <c r="L570" i="2" l="1"/>
  <c r="K570" i="2"/>
  <c r="M571" i="2"/>
  <c r="E571" i="2"/>
  <c r="H571" i="2" s="1"/>
  <c r="C572" i="2"/>
  <c r="F570" i="2"/>
  <c r="G570" i="2"/>
  <c r="B573" i="2"/>
  <c r="J572" i="2"/>
  <c r="C573" i="2"/>
  <c r="E572" i="2" l="1"/>
  <c r="H572" i="2" s="1"/>
  <c r="L571" i="2"/>
  <c r="K571" i="2"/>
  <c r="M572" i="2"/>
  <c r="G571" i="2"/>
  <c r="F571" i="2"/>
  <c r="B574" i="2"/>
  <c r="J573" i="2"/>
  <c r="M573" i="2" l="1"/>
  <c r="F572" i="2"/>
  <c r="G572" i="2"/>
  <c r="K572" i="2"/>
  <c r="K573" i="2" s="1"/>
  <c r="L572" i="2"/>
  <c r="L573" i="2" s="1"/>
  <c r="C574" i="2"/>
  <c r="E573" i="2"/>
  <c r="H573" i="2" s="1"/>
  <c r="B575" i="2"/>
  <c r="C575" i="2" s="1"/>
  <c r="J574" i="2"/>
  <c r="L574" i="2" l="1"/>
  <c r="G573" i="2"/>
  <c r="F573" i="2"/>
  <c r="E574" i="2"/>
  <c r="H574" i="2" s="1"/>
  <c r="B576" i="2"/>
  <c r="J575" i="2"/>
  <c r="M574" i="2" l="1"/>
  <c r="M575" i="2" s="1"/>
  <c r="L575" i="2"/>
  <c r="K574" i="2"/>
  <c r="K575" i="2" s="1"/>
  <c r="C576" i="2"/>
  <c r="F574" i="2"/>
  <c r="G574" i="2"/>
  <c r="E575" i="2"/>
  <c r="H575" i="2" s="1"/>
  <c r="B577" i="2"/>
  <c r="J576" i="2"/>
  <c r="L576" i="2" l="1"/>
  <c r="E576" i="2"/>
  <c r="H576" i="2" s="1"/>
  <c r="C577" i="2"/>
  <c r="F575" i="2"/>
  <c r="G575" i="2"/>
  <c r="B578" i="2"/>
  <c r="C578" i="2" s="1"/>
  <c r="J577" i="2"/>
  <c r="M576" i="2" l="1"/>
  <c r="K576" i="2"/>
  <c r="L577" i="2"/>
  <c r="G576" i="2"/>
  <c r="F576" i="2"/>
  <c r="E577" i="2"/>
  <c r="H577" i="2" s="1"/>
  <c r="B579" i="2"/>
  <c r="J578" i="2"/>
  <c r="M577" i="2" l="1"/>
  <c r="M578" i="2" s="1"/>
  <c r="L578" i="2"/>
  <c r="K577" i="2"/>
  <c r="K578" i="2" s="1"/>
  <c r="F577" i="2"/>
  <c r="G577" i="2"/>
  <c r="C579" i="2"/>
  <c r="E578" i="2"/>
  <c r="H578" i="2" s="1"/>
  <c r="B580" i="2"/>
  <c r="J579" i="2"/>
  <c r="K579" i="2" l="1"/>
  <c r="C580" i="2"/>
  <c r="F578" i="2"/>
  <c r="G578" i="2"/>
  <c r="E579" i="2"/>
  <c r="H579" i="2" s="1"/>
  <c r="B581" i="2"/>
  <c r="J580" i="2"/>
  <c r="M579" i="2" l="1"/>
  <c r="L579" i="2"/>
  <c r="K580" i="2"/>
  <c r="C581" i="2"/>
  <c r="F579" i="2"/>
  <c r="G579" i="2"/>
  <c r="E580" i="2"/>
  <c r="H580" i="2" s="1"/>
  <c r="B582" i="2"/>
  <c r="C582" i="2" s="1"/>
  <c r="J581" i="2"/>
  <c r="M580" i="2" l="1"/>
  <c r="L580" i="2"/>
  <c r="K581" i="2"/>
  <c r="G580" i="2"/>
  <c r="F580" i="2"/>
  <c r="E581" i="2"/>
  <c r="H581" i="2" s="1"/>
  <c r="B583" i="2"/>
  <c r="C583" i="2" s="1"/>
  <c r="E582" i="2" l="1"/>
  <c r="H582" i="2" s="1"/>
  <c r="J582" i="2"/>
  <c r="K582" i="2" s="1"/>
  <c r="M581" i="2"/>
  <c r="L581" i="2"/>
  <c r="F581" i="2"/>
  <c r="G581" i="2"/>
  <c r="B584" i="2"/>
  <c r="C584" i="2" s="1"/>
  <c r="G582" i="2" l="1"/>
  <c r="F582" i="2"/>
  <c r="E583" i="2"/>
  <c r="H583" i="2" s="1"/>
  <c r="J583" i="2"/>
  <c r="K583" i="2" s="1"/>
  <c r="M582" i="2"/>
  <c r="L582" i="2"/>
  <c r="B585" i="2"/>
  <c r="J584" i="2"/>
  <c r="G583" i="2" l="1"/>
  <c r="F583" i="2"/>
  <c r="M583" i="2"/>
  <c r="M584" i="2" s="1"/>
  <c r="K584" i="2"/>
  <c r="L583" i="2"/>
  <c r="L584" i="2" s="1"/>
  <c r="C585" i="2"/>
  <c r="E584" i="2"/>
  <c r="H584" i="2" s="1"/>
  <c r="B586" i="2"/>
  <c r="J585" i="2"/>
  <c r="C586" i="2"/>
  <c r="K585" i="2" l="1"/>
  <c r="G584" i="2"/>
  <c r="F584" i="2"/>
  <c r="E585" i="2"/>
  <c r="H585" i="2" s="1"/>
  <c r="B587" i="2"/>
  <c r="J586" i="2"/>
  <c r="M585" i="2" l="1"/>
  <c r="M586" i="2" s="1"/>
  <c r="K586" i="2"/>
  <c r="L585" i="2"/>
  <c r="L586" i="2" s="1"/>
  <c r="C587" i="2"/>
  <c r="G585" i="2"/>
  <c r="F585" i="2"/>
  <c r="E586" i="2"/>
  <c r="H586" i="2" s="1"/>
  <c r="B588" i="2"/>
  <c r="J587" i="2"/>
  <c r="K587" i="2" l="1"/>
  <c r="E587" i="2"/>
  <c r="H587" i="2" s="1"/>
  <c r="C588" i="2"/>
  <c r="F586" i="2"/>
  <c r="G586" i="2"/>
  <c r="B589" i="2"/>
  <c r="J588" i="2"/>
  <c r="M587" i="2" l="1"/>
  <c r="L587" i="2"/>
  <c r="K588" i="2"/>
  <c r="G587" i="2"/>
  <c r="F587" i="2"/>
  <c r="E588" i="2"/>
  <c r="H588" i="2" s="1"/>
  <c r="C589" i="2"/>
  <c r="B590" i="2"/>
  <c r="C590" i="2" s="1"/>
  <c r="J589" i="2"/>
  <c r="M588" i="2" l="1"/>
  <c r="K589" i="2"/>
  <c r="L588" i="2"/>
  <c r="F588" i="2"/>
  <c r="G588" i="2"/>
  <c r="E589" i="2"/>
  <c r="H589" i="2" s="1"/>
  <c r="B591" i="2"/>
  <c r="J590" i="2"/>
  <c r="M589" i="2" l="1"/>
  <c r="M590" i="2" s="1"/>
  <c r="L589" i="2"/>
  <c r="L590" i="2" s="1"/>
  <c r="K590" i="2"/>
  <c r="C591" i="2"/>
  <c r="F589" i="2"/>
  <c r="G589" i="2"/>
  <c r="E590" i="2"/>
  <c r="H590" i="2" s="1"/>
  <c r="B592" i="2"/>
  <c r="J591" i="2"/>
  <c r="M591" i="2" l="1"/>
  <c r="C592" i="2"/>
  <c r="F590" i="2"/>
  <c r="G590" i="2"/>
  <c r="E591" i="2"/>
  <c r="H591" i="2" s="1"/>
  <c r="B593" i="2"/>
  <c r="J592" i="2"/>
  <c r="K591" i="2" l="1"/>
  <c r="L591" i="2"/>
  <c r="M592" i="2"/>
  <c r="C593" i="2"/>
  <c r="F591" i="2"/>
  <c r="G591" i="2"/>
  <c r="E592" i="2"/>
  <c r="H592" i="2" s="1"/>
  <c r="B594" i="2"/>
  <c r="J593" i="2"/>
  <c r="L592" i="2" l="1"/>
  <c r="K592" i="2"/>
  <c r="M593" i="2"/>
  <c r="C594" i="2"/>
  <c r="G592" i="2"/>
  <c r="F592" i="2"/>
  <c r="E593" i="2"/>
  <c r="H593" i="2" s="1"/>
  <c r="B595" i="2"/>
  <c r="J594" i="2"/>
  <c r="K593" i="2" l="1"/>
  <c r="L593" i="2"/>
  <c r="M594" i="2"/>
  <c r="C595" i="2"/>
  <c r="E594" i="2"/>
  <c r="H594" i="2" s="1"/>
  <c r="F593" i="2"/>
  <c r="G593" i="2"/>
  <c r="B596" i="2"/>
  <c r="J595" i="2"/>
  <c r="K594" i="2" l="1"/>
  <c r="L594" i="2"/>
  <c r="M595" i="2"/>
  <c r="E595" i="2"/>
  <c r="H595" i="2" s="1"/>
  <c r="C596" i="2"/>
  <c r="G594" i="2"/>
  <c r="F594" i="2"/>
  <c r="B597" i="2"/>
  <c r="C597" i="2" s="1"/>
  <c r="J596" i="2"/>
  <c r="L595" i="2" l="1"/>
  <c r="K595" i="2"/>
  <c r="M596" i="2"/>
  <c r="E596" i="2"/>
  <c r="H596" i="2" s="1"/>
  <c r="F595" i="2"/>
  <c r="G595" i="2"/>
  <c r="B598" i="2"/>
  <c r="J597" i="2"/>
  <c r="M597" i="2" l="1"/>
  <c r="K596" i="2"/>
  <c r="K597" i="2" s="1"/>
  <c r="L596" i="2"/>
  <c r="L597" i="2" s="1"/>
  <c r="F596" i="2"/>
  <c r="G596" i="2"/>
  <c r="C598" i="2"/>
  <c r="E597" i="2"/>
  <c r="H597" i="2" s="1"/>
  <c r="B599" i="2"/>
  <c r="C599" i="2" s="1"/>
  <c r="J598" i="2"/>
  <c r="M598" i="2" l="1"/>
  <c r="F597" i="2"/>
  <c r="G597" i="2"/>
  <c r="E598" i="2"/>
  <c r="H598" i="2" s="1"/>
  <c r="B600" i="2"/>
  <c r="C600" i="2" s="1"/>
  <c r="J599" i="2"/>
  <c r="M599" i="2" l="1"/>
  <c r="K598" i="2"/>
  <c r="K599" i="2" s="1"/>
  <c r="L598" i="2"/>
  <c r="L599" i="2" s="1"/>
  <c r="F598" i="2"/>
  <c r="G598" i="2"/>
  <c r="E599" i="2"/>
  <c r="H599" i="2" s="1"/>
  <c r="B601" i="2"/>
  <c r="C601" i="2" s="1"/>
  <c r="E600" i="2" l="1"/>
  <c r="H600" i="2" s="1"/>
  <c r="J600" i="2"/>
  <c r="G599" i="2"/>
  <c r="F599" i="2"/>
  <c r="B602" i="2"/>
  <c r="C602" i="2" s="1"/>
  <c r="J601" i="2"/>
  <c r="F600" i="2" l="1"/>
  <c r="G600" i="2"/>
  <c r="L600" i="2"/>
  <c r="L601" i="2" s="1"/>
  <c r="M600" i="2"/>
  <c r="M601" i="2" s="1"/>
  <c r="K600" i="2"/>
  <c r="K601" i="2" s="1"/>
  <c r="E601" i="2"/>
  <c r="H601" i="2" s="1"/>
  <c r="B603" i="2"/>
  <c r="J602" i="2"/>
  <c r="M602" i="2" l="1"/>
  <c r="L602" i="2"/>
  <c r="K602" i="2"/>
  <c r="C603" i="2"/>
  <c r="G601" i="2"/>
  <c r="F601" i="2"/>
  <c r="E602" i="2"/>
  <c r="H602" i="2" s="1"/>
  <c r="B604" i="2"/>
  <c r="J603" i="2"/>
  <c r="L603" i="2" l="1"/>
  <c r="C604" i="2"/>
  <c r="G602" i="2"/>
  <c r="F602" i="2"/>
  <c r="E603" i="2"/>
  <c r="H603" i="2" s="1"/>
  <c r="B605" i="2"/>
  <c r="J604" i="2"/>
  <c r="K603" i="2" l="1"/>
  <c r="M603" i="2"/>
  <c r="L604" i="2"/>
  <c r="C605" i="2"/>
  <c r="F603" i="2"/>
  <c r="G603" i="2"/>
  <c r="E604" i="2"/>
  <c r="H604" i="2" s="1"/>
  <c r="B606" i="2"/>
  <c r="J605" i="2"/>
  <c r="M604" i="2" l="1"/>
  <c r="K604" i="2"/>
  <c r="L605" i="2"/>
  <c r="C606" i="2"/>
  <c r="F604" i="2"/>
  <c r="G604" i="2"/>
  <c r="E605" i="2"/>
  <c r="H605" i="2" s="1"/>
  <c r="B607" i="2"/>
  <c r="J606" i="2"/>
  <c r="M605" i="2" l="1"/>
  <c r="K605" i="2"/>
  <c r="L606" i="2"/>
  <c r="E606" i="2"/>
  <c r="H606" i="2" s="1"/>
  <c r="C607" i="2"/>
  <c r="G605" i="2"/>
  <c r="F605" i="2"/>
  <c r="B608" i="2"/>
  <c r="J607" i="2"/>
  <c r="M606" i="2" l="1"/>
  <c r="K606" i="2"/>
  <c r="L607" i="2"/>
  <c r="F606" i="2"/>
  <c r="G606" i="2"/>
  <c r="C608" i="2"/>
  <c r="E607" i="2"/>
  <c r="H607" i="2" s="1"/>
  <c r="B609" i="2"/>
  <c r="C609" i="2" s="1"/>
  <c r="J608" i="2"/>
  <c r="M607" i="2" l="1"/>
  <c r="L608" i="2"/>
  <c r="K607" i="2"/>
  <c r="F607" i="2"/>
  <c r="G607" i="2"/>
  <c r="E608" i="2"/>
  <c r="H608" i="2" s="1"/>
  <c r="B610" i="2"/>
  <c r="C610" i="2" s="1"/>
  <c r="J609" i="2"/>
  <c r="K608" i="2" l="1"/>
  <c r="K609" i="2" s="1"/>
  <c r="M608" i="2"/>
  <c r="M609" i="2" s="1"/>
  <c r="L609" i="2"/>
  <c r="G608" i="2"/>
  <c r="F608" i="2"/>
  <c r="E609" i="2"/>
  <c r="H609" i="2" s="1"/>
  <c r="B611" i="2"/>
  <c r="E610" i="2" l="1"/>
  <c r="H610" i="2" s="1"/>
  <c r="J610" i="2"/>
  <c r="M610" i="2" s="1"/>
  <c r="G609" i="2"/>
  <c r="C611" i="2"/>
  <c r="F609" i="2"/>
  <c r="B612" i="2"/>
  <c r="C612" i="2" s="1"/>
  <c r="J611" i="2"/>
  <c r="F610" i="2" l="1"/>
  <c r="G610" i="2"/>
  <c r="M611" i="2"/>
  <c r="K610" i="2"/>
  <c r="L610" i="2"/>
  <c r="L611" i="2" s="1"/>
  <c r="E611" i="2"/>
  <c r="H611" i="2" s="1"/>
  <c r="B613" i="2"/>
  <c r="J612" i="2"/>
  <c r="M612" i="2" l="1"/>
  <c r="K611" i="2"/>
  <c r="K612" i="2" s="1"/>
  <c r="L612" i="2"/>
  <c r="C613" i="2"/>
  <c r="G611" i="2"/>
  <c r="F611" i="2"/>
  <c r="E612" i="2"/>
  <c r="H612" i="2" s="1"/>
  <c r="B614" i="2"/>
  <c r="J613" i="2"/>
  <c r="M613" i="2" l="1"/>
  <c r="C614" i="2"/>
  <c r="F612" i="2"/>
  <c r="G612" i="2"/>
  <c r="E613" i="2"/>
  <c r="H613" i="2" s="1"/>
  <c r="B615" i="2"/>
  <c r="J614" i="2"/>
  <c r="M614" i="2" l="1"/>
  <c r="L613" i="2"/>
  <c r="K613" i="2"/>
  <c r="E614" i="2"/>
  <c r="H614" i="2" s="1"/>
  <c r="C615" i="2"/>
  <c r="G613" i="2"/>
  <c r="F613" i="2"/>
  <c r="B616" i="2"/>
  <c r="C616" i="2" s="1"/>
  <c r="J615" i="2"/>
  <c r="K614" i="2" l="1"/>
  <c r="L614" i="2"/>
  <c r="M615" i="2"/>
  <c r="F614" i="2"/>
  <c r="G614" i="2"/>
  <c r="E615" i="2"/>
  <c r="H615" i="2" s="1"/>
  <c r="B617" i="2"/>
  <c r="J616" i="2"/>
  <c r="M616" i="2" l="1"/>
  <c r="L615" i="2"/>
  <c r="L616" i="2" s="1"/>
  <c r="K615" i="2"/>
  <c r="K616" i="2" s="1"/>
  <c r="G615" i="2"/>
  <c r="F615" i="2"/>
  <c r="C617" i="2"/>
  <c r="E616" i="2"/>
  <c r="H616" i="2" s="1"/>
  <c r="B618" i="2"/>
  <c r="J617" i="2"/>
  <c r="C618" i="2"/>
  <c r="L617" i="2" l="1"/>
  <c r="F616" i="2"/>
  <c r="G616" i="2"/>
  <c r="E617" i="2"/>
  <c r="H617" i="2" s="1"/>
  <c r="B619" i="2"/>
  <c r="C619" i="2" s="1"/>
  <c r="J618" i="2"/>
  <c r="M617" i="2" l="1"/>
  <c r="M618" i="2" s="1"/>
  <c r="L618" i="2"/>
  <c r="K617" i="2"/>
  <c r="K618" i="2" s="1"/>
  <c r="G617" i="2"/>
  <c r="F617" i="2"/>
  <c r="E618" i="2"/>
  <c r="H618" i="2" s="1"/>
  <c r="B620" i="2"/>
  <c r="C620" i="2" s="1"/>
  <c r="J619" i="2"/>
  <c r="M619" i="2" l="1"/>
  <c r="L619" i="2"/>
  <c r="K619" i="2"/>
  <c r="F618" i="2"/>
  <c r="E619" i="2"/>
  <c r="H619" i="2" s="1"/>
  <c r="G618" i="2"/>
  <c r="B621" i="2"/>
  <c r="C621" i="2" s="1"/>
  <c r="J620" i="2" l="1"/>
  <c r="M620" i="2" s="1"/>
  <c r="E620" i="2"/>
  <c r="H620" i="2" s="1"/>
  <c r="F619" i="2"/>
  <c r="G619" i="2"/>
  <c r="B622" i="2"/>
  <c r="C622" i="2" s="1"/>
  <c r="K620" i="2" l="1"/>
  <c r="L620" i="2"/>
  <c r="E621" i="2"/>
  <c r="H621" i="2" s="1"/>
  <c r="J621" i="2"/>
  <c r="F620" i="2"/>
  <c r="G620" i="2"/>
  <c r="B623" i="2"/>
  <c r="J622" i="2"/>
  <c r="C623" i="2"/>
  <c r="G621" i="2" l="1"/>
  <c r="F621" i="2"/>
  <c r="L621" i="2"/>
  <c r="L622" i="2" s="1"/>
  <c r="M621" i="2"/>
  <c r="M622" i="2" s="1"/>
  <c r="K621" i="2"/>
  <c r="K622" i="2" s="1"/>
  <c r="E622" i="2"/>
  <c r="H622" i="2" s="1"/>
  <c r="B624" i="2"/>
  <c r="J623" i="2"/>
  <c r="L623" i="2" l="1"/>
  <c r="M623" i="2"/>
  <c r="K623" i="2"/>
  <c r="G622" i="2"/>
  <c r="F622" i="2"/>
  <c r="C624" i="2"/>
  <c r="E623" i="2"/>
  <c r="H623" i="2" s="1"/>
  <c r="B625" i="2"/>
  <c r="C625" i="2" s="1"/>
  <c r="J624" i="2"/>
  <c r="L624" i="2" l="1"/>
  <c r="F623" i="2"/>
  <c r="G623" i="2"/>
  <c r="E624" i="2"/>
  <c r="H624" i="2" s="1"/>
  <c r="B626" i="2"/>
  <c r="C626" i="2" s="1"/>
  <c r="J625" i="2"/>
  <c r="M624" i="2" l="1"/>
  <c r="M625" i="2" s="1"/>
  <c r="L625" i="2"/>
  <c r="K624" i="2"/>
  <c r="K625" i="2" s="1"/>
  <c r="F624" i="2"/>
  <c r="G624" i="2"/>
  <c r="E625" i="2"/>
  <c r="H625" i="2" s="1"/>
  <c r="B627" i="2"/>
  <c r="C627" i="2" s="1"/>
  <c r="J626" i="2"/>
  <c r="M626" i="2" l="1"/>
  <c r="K626" i="2"/>
  <c r="L626" i="2"/>
  <c r="F625" i="2"/>
  <c r="G625" i="2"/>
  <c r="E626" i="2"/>
  <c r="H626" i="2" s="1"/>
  <c r="B628" i="2"/>
  <c r="C628" i="2" s="1"/>
  <c r="J627" i="2"/>
  <c r="M627" i="2" l="1"/>
  <c r="K627" i="2"/>
  <c r="L627" i="2"/>
  <c r="E627" i="2"/>
  <c r="H627" i="2" s="1"/>
  <c r="F626" i="2"/>
  <c r="G626" i="2"/>
  <c r="B629" i="2"/>
  <c r="C629" i="2" s="1"/>
  <c r="J628" i="2"/>
  <c r="K628" i="2" l="1"/>
  <c r="M628" i="2"/>
  <c r="L628" i="2"/>
  <c r="G627" i="2"/>
  <c r="E628" i="2"/>
  <c r="H628" i="2" s="1"/>
  <c r="F627" i="2"/>
  <c r="B630" i="2"/>
  <c r="C630" i="2" s="1"/>
  <c r="E629" i="2" l="1"/>
  <c r="H629" i="2" s="1"/>
  <c r="J629" i="2"/>
  <c r="K629" i="2" s="1"/>
  <c r="F628" i="2"/>
  <c r="G628" i="2"/>
  <c r="B631" i="2"/>
  <c r="C631" i="2" s="1"/>
  <c r="J630" i="2"/>
  <c r="G629" i="2" l="1"/>
  <c r="F629" i="2"/>
  <c r="M629" i="2"/>
  <c r="M630" i="2" s="1"/>
  <c r="L629" i="2"/>
  <c r="L630" i="2" s="1"/>
  <c r="K630" i="2"/>
  <c r="E630" i="2"/>
  <c r="H630" i="2" s="1"/>
  <c r="B632" i="2"/>
  <c r="J631" i="2"/>
  <c r="M631" i="2" l="1"/>
  <c r="K631" i="2"/>
  <c r="L631" i="2"/>
  <c r="G630" i="2"/>
  <c r="F630" i="2"/>
  <c r="C632" i="2"/>
  <c r="E631" i="2"/>
  <c r="H631" i="2" s="1"/>
  <c r="B633" i="2"/>
  <c r="J632" i="2"/>
  <c r="L632" i="2" l="1"/>
  <c r="C633" i="2"/>
  <c r="G631" i="2"/>
  <c r="F631" i="2"/>
  <c r="E632" i="2"/>
  <c r="H632" i="2" s="1"/>
  <c r="B634" i="2"/>
  <c r="J633" i="2"/>
  <c r="M632" i="2" l="1"/>
  <c r="K632" i="2"/>
  <c r="L633" i="2"/>
  <c r="C634" i="2"/>
  <c r="G632" i="2"/>
  <c r="F632" i="2"/>
  <c r="E633" i="2"/>
  <c r="H633" i="2" s="1"/>
  <c r="B635" i="2"/>
  <c r="J634" i="2"/>
  <c r="M633" i="2" l="1"/>
  <c r="K633" i="2"/>
  <c r="L634" i="2"/>
  <c r="C635" i="2"/>
  <c r="G633" i="2"/>
  <c r="F633" i="2"/>
  <c r="E634" i="2"/>
  <c r="H634" i="2" s="1"/>
  <c r="B636" i="2"/>
  <c r="J635" i="2"/>
  <c r="M634" i="2" l="1"/>
  <c r="K634" i="2"/>
  <c r="L635" i="2"/>
  <c r="C636" i="2"/>
  <c r="F634" i="2"/>
  <c r="G634" i="2"/>
  <c r="E635" i="2"/>
  <c r="H635" i="2" s="1"/>
  <c r="B637" i="2"/>
  <c r="J636" i="2"/>
  <c r="M635" i="2" l="1"/>
  <c r="K635" i="2"/>
  <c r="L636" i="2"/>
  <c r="C637" i="2"/>
  <c r="G635" i="2"/>
  <c r="F635" i="2"/>
  <c r="E636" i="2"/>
  <c r="H636" i="2" s="1"/>
  <c r="B638" i="2"/>
  <c r="J637" i="2"/>
  <c r="M636" i="2" l="1"/>
  <c r="K636" i="2"/>
  <c r="L637" i="2"/>
  <c r="C638" i="2"/>
  <c r="G636" i="2"/>
  <c r="F636" i="2"/>
  <c r="E637" i="2"/>
  <c r="H637" i="2" s="1"/>
  <c r="B639" i="2"/>
  <c r="J638" i="2"/>
  <c r="M637" i="2" l="1"/>
  <c r="K637" i="2"/>
  <c r="L638" i="2"/>
  <c r="E638" i="2"/>
  <c r="H638" i="2" s="1"/>
  <c r="C639" i="2"/>
  <c r="G637" i="2"/>
  <c r="F637" i="2"/>
  <c r="B640" i="2"/>
  <c r="J639" i="2"/>
  <c r="C640" i="2"/>
  <c r="M638" i="2" l="1"/>
  <c r="K638" i="2"/>
  <c r="L639" i="2"/>
  <c r="G638" i="2"/>
  <c r="F638" i="2"/>
  <c r="E639" i="2"/>
  <c r="H639" i="2" s="1"/>
  <c r="B641" i="2"/>
  <c r="J640" i="2"/>
  <c r="M639" i="2" l="1"/>
  <c r="M640" i="2" s="1"/>
  <c r="L640" i="2"/>
  <c r="K639" i="2"/>
  <c r="K640" i="2" s="1"/>
  <c r="G639" i="2"/>
  <c r="F639" i="2"/>
  <c r="C641" i="2"/>
  <c r="E640" i="2"/>
  <c r="H640" i="2" s="1"/>
  <c r="B642" i="2"/>
  <c r="J641" i="2"/>
  <c r="L641" i="2" l="1"/>
  <c r="C642" i="2"/>
  <c r="E641" i="2"/>
  <c r="H641" i="2" s="1"/>
  <c r="G640" i="2"/>
  <c r="F640" i="2"/>
  <c r="B643" i="2"/>
  <c r="J642" i="2"/>
  <c r="M641" i="2" l="1"/>
  <c r="L642" i="2"/>
  <c r="K641" i="2"/>
  <c r="G641" i="2"/>
  <c r="C643" i="2"/>
  <c r="F641" i="2"/>
  <c r="E642" i="2"/>
  <c r="H642" i="2" s="1"/>
  <c r="B644" i="2"/>
  <c r="C644" i="2" s="1"/>
  <c r="J643" i="2"/>
  <c r="M642" i="2" l="1"/>
  <c r="K642" i="2"/>
  <c r="L643" i="2"/>
  <c r="E643" i="2"/>
  <c r="H643" i="2" s="1"/>
  <c r="G642" i="2"/>
  <c r="F642" i="2"/>
  <c r="B645" i="2"/>
  <c r="C645" i="2" s="1"/>
  <c r="E644" i="2" l="1"/>
  <c r="H644" i="2" s="1"/>
  <c r="J644" i="2"/>
  <c r="L644" i="2" s="1"/>
  <c r="M643" i="2"/>
  <c r="K643" i="2"/>
  <c r="G643" i="2"/>
  <c r="F643" i="2"/>
  <c r="B646" i="2"/>
  <c r="F644" i="2" l="1"/>
  <c r="G644" i="2"/>
  <c r="E645" i="2"/>
  <c r="H645" i="2" s="1"/>
  <c r="J645" i="2"/>
  <c r="L645" i="2" s="1"/>
  <c r="M644" i="2"/>
  <c r="K644" i="2"/>
  <c r="C646" i="2"/>
  <c r="B647" i="2"/>
  <c r="C647" i="2" s="1"/>
  <c r="J646" i="2"/>
  <c r="F645" i="2" l="1"/>
  <c r="G645" i="2"/>
  <c r="M645" i="2"/>
  <c r="K645" i="2"/>
  <c r="L646" i="2"/>
  <c r="E646" i="2"/>
  <c r="B648" i="2"/>
  <c r="J647" i="2"/>
  <c r="F646" i="2" l="1"/>
  <c r="H646" i="2"/>
  <c r="M646" i="2"/>
  <c r="M647" i="2" s="1"/>
  <c r="L647" i="2"/>
  <c r="K646" i="2"/>
  <c r="K647" i="2" s="1"/>
  <c r="G646" i="2"/>
  <c r="C648" i="2"/>
  <c r="E647" i="2"/>
  <c r="B649" i="2"/>
  <c r="C649" i="2" s="1"/>
  <c r="J648" i="2"/>
  <c r="H647" i="2" l="1"/>
  <c r="G647" i="2"/>
  <c r="L648" i="2"/>
  <c r="E648" i="2"/>
  <c r="F647" i="2"/>
  <c r="B650" i="2"/>
  <c r="C650" i="2" s="1"/>
  <c r="E649" i="2" l="1"/>
  <c r="J649" i="2"/>
  <c r="H648" i="2"/>
  <c r="M648" i="2"/>
  <c r="K648" i="2"/>
  <c r="F648" i="2"/>
  <c r="G648" i="2"/>
  <c r="B651" i="2"/>
  <c r="C651" i="2" s="1"/>
  <c r="J650" i="2"/>
  <c r="G649" i="2" l="1"/>
  <c r="H649" i="2"/>
  <c r="F649" i="2"/>
  <c r="M649" i="2"/>
  <c r="M650" i="2" s="1"/>
  <c r="L649" i="2"/>
  <c r="L650" i="2" s="1"/>
  <c r="K649" i="2"/>
  <c r="K650" i="2" s="1"/>
  <c r="E650" i="2"/>
  <c r="B652" i="2"/>
  <c r="J651" i="2"/>
  <c r="H650" i="2" l="1"/>
  <c r="M651" i="2"/>
  <c r="K651" i="2"/>
  <c r="L651" i="2"/>
  <c r="C652" i="2"/>
  <c r="G650" i="2"/>
  <c r="F650" i="2"/>
  <c r="E651" i="2"/>
  <c r="B653" i="2"/>
  <c r="J652" i="2"/>
  <c r="H651" i="2" l="1"/>
  <c r="K652" i="2"/>
  <c r="L652" i="2"/>
  <c r="C653" i="2"/>
  <c r="G651" i="2"/>
  <c r="F651" i="2"/>
  <c r="E652" i="2"/>
  <c r="B654" i="2"/>
  <c r="J653" i="2"/>
  <c r="H652" i="2" l="1"/>
  <c r="M652" i="2"/>
  <c r="L653" i="2"/>
  <c r="C654" i="2"/>
  <c r="G652" i="2"/>
  <c r="F652" i="2"/>
  <c r="E653" i="2"/>
  <c r="B655" i="2"/>
  <c r="J654" i="2"/>
  <c r="H653" i="2" l="1"/>
  <c r="K653" i="2"/>
  <c r="M653" i="2"/>
  <c r="L654" i="2"/>
  <c r="E654" i="2"/>
  <c r="C655" i="2"/>
  <c r="G653" i="2"/>
  <c r="F653" i="2"/>
  <c r="B656" i="2"/>
  <c r="J655" i="2"/>
  <c r="H654" i="2" l="1"/>
  <c r="M654" i="2"/>
  <c r="K654" i="2"/>
  <c r="F654" i="2"/>
  <c r="G654" i="2"/>
  <c r="C656" i="2"/>
  <c r="E655" i="2"/>
  <c r="B657" i="2"/>
  <c r="C657" i="2" s="1"/>
  <c r="J656" i="2"/>
  <c r="H655" i="2" l="1"/>
  <c r="K655" i="2"/>
  <c r="K656" i="2" s="1"/>
  <c r="M655" i="2"/>
  <c r="L655" i="2"/>
  <c r="F655" i="2"/>
  <c r="G655" i="2"/>
  <c r="E656" i="2"/>
  <c r="B658" i="2"/>
  <c r="J657" i="2"/>
  <c r="H656" i="2" l="1"/>
  <c r="M656" i="2"/>
  <c r="M657" i="2" s="1"/>
  <c r="L656" i="2"/>
  <c r="L657" i="2" s="1"/>
  <c r="K657" i="2"/>
  <c r="C658" i="2"/>
  <c r="E657" i="2"/>
  <c r="G656" i="2"/>
  <c r="F656" i="2"/>
  <c r="B659" i="2"/>
  <c r="J658" i="2"/>
  <c r="H657" i="2" l="1"/>
  <c r="M658" i="2"/>
  <c r="C659" i="2"/>
  <c r="F657" i="2"/>
  <c r="G657" i="2"/>
  <c r="E658" i="2"/>
  <c r="H658" i="2" s="1"/>
  <c r="B660" i="2"/>
  <c r="J659" i="2"/>
  <c r="L658" i="2" l="1"/>
  <c r="K658" i="2"/>
  <c r="M659" i="2"/>
  <c r="E659" i="2"/>
  <c r="H659" i="2" s="1"/>
  <c r="C660" i="2"/>
  <c r="G658" i="2"/>
  <c r="F658" i="2"/>
  <c r="B661" i="2"/>
  <c r="C661" i="2" s="1"/>
  <c r="J660" i="2"/>
  <c r="L659" i="2" l="1"/>
  <c r="K659" i="2"/>
  <c r="M660" i="2"/>
  <c r="F659" i="2"/>
  <c r="G659" i="2"/>
  <c r="E660" i="2"/>
  <c r="H660" i="2" s="1"/>
  <c r="B662" i="2"/>
  <c r="J661" i="2"/>
  <c r="M661" i="2" l="1"/>
  <c r="K660" i="2"/>
  <c r="K661" i="2" s="1"/>
  <c r="L660" i="2"/>
  <c r="L661" i="2" s="1"/>
  <c r="F660" i="2"/>
  <c r="G660" i="2"/>
  <c r="C662" i="2"/>
  <c r="E661" i="2"/>
  <c r="H661" i="2" s="1"/>
  <c r="B663" i="2"/>
  <c r="C663" i="2" s="1"/>
  <c r="J662" i="2"/>
  <c r="M662" i="2" l="1"/>
  <c r="E662" i="2"/>
  <c r="H662" i="2" s="1"/>
  <c r="F661" i="2"/>
  <c r="G661" i="2"/>
  <c r="B664" i="2"/>
  <c r="J663" i="2"/>
  <c r="C664" i="2"/>
  <c r="M663" i="2" l="1"/>
  <c r="K662" i="2"/>
  <c r="K663" i="2" s="1"/>
  <c r="L662" i="2"/>
  <c r="L663" i="2" s="1"/>
  <c r="G662" i="2"/>
  <c r="F662" i="2"/>
  <c r="E663" i="2"/>
  <c r="H663" i="2" s="1"/>
  <c r="B665" i="2"/>
  <c r="C665" i="2" s="1"/>
  <c r="J664" i="2"/>
  <c r="M664" i="2" l="1"/>
  <c r="L664" i="2"/>
  <c r="K664" i="2"/>
  <c r="F663" i="2"/>
  <c r="G663" i="2"/>
  <c r="E664" i="2"/>
  <c r="H664" i="2" s="1"/>
  <c r="B666" i="2"/>
  <c r="C666" i="2" s="1"/>
  <c r="J665" i="2"/>
  <c r="M665" i="2" l="1"/>
  <c r="K665" i="2"/>
  <c r="L665" i="2"/>
  <c r="F664" i="2"/>
  <c r="G664" i="2"/>
  <c r="E665" i="2"/>
  <c r="H665" i="2" s="1"/>
  <c r="B667" i="2"/>
  <c r="E666" i="2" l="1"/>
  <c r="H666" i="2" s="1"/>
  <c r="J666" i="2"/>
  <c r="M666" i="2" s="1"/>
  <c r="C667" i="2"/>
  <c r="G665" i="2"/>
  <c r="F665" i="2"/>
  <c r="B668" i="2"/>
  <c r="J667" i="2"/>
  <c r="F666" i="2" l="1"/>
  <c r="G666" i="2"/>
  <c r="E667" i="2"/>
  <c r="H667" i="2" s="1"/>
  <c r="K666" i="2"/>
  <c r="L666" i="2"/>
  <c r="M667" i="2"/>
  <c r="C668" i="2"/>
  <c r="B669" i="2"/>
  <c r="C669" i="2" s="1"/>
  <c r="J668" i="2"/>
  <c r="F667" i="2" l="1"/>
  <c r="G667" i="2"/>
  <c r="K667" i="2"/>
  <c r="L667" i="2"/>
  <c r="M668" i="2"/>
  <c r="E668" i="2"/>
  <c r="H668" i="2" s="1"/>
  <c r="B670" i="2"/>
  <c r="J669" i="2"/>
  <c r="M669" i="2" l="1"/>
  <c r="K668" i="2"/>
  <c r="K669" i="2" s="1"/>
  <c r="L668" i="2"/>
  <c r="L669" i="2" s="1"/>
  <c r="C670" i="2"/>
  <c r="G668" i="2"/>
  <c r="F668" i="2"/>
  <c r="E669" i="2"/>
  <c r="H669" i="2" s="1"/>
  <c r="B671" i="2"/>
  <c r="J670" i="2"/>
  <c r="M670" i="2" l="1"/>
  <c r="C671" i="2"/>
  <c r="G669" i="2"/>
  <c r="F669" i="2"/>
  <c r="E670" i="2"/>
  <c r="H670" i="2" s="1"/>
  <c r="B672" i="2"/>
  <c r="J671" i="2"/>
  <c r="K670" i="2" l="1"/>
  <c r="L670" i="2"/>
  <c r="M671" i="2"/>
  <c r="C672" i="2"/>
  <c r="G670" i="2"/>
  <c r="F670" i="2"/>
  <c r="E671" i="2"/>
  <c r="H671" i="2" s="1"/>
  <c r="B673" i="2"/>
  <c r="J672" i="2"/>
  <c r="L671" i="2" l="1"/>
  <c r="K671" i="2"/>
  <c r="M672" i="2"/>
  <c r="C673" i="2"/>
  <c r="G671" i="2"/>
  <c r="F671" i="2"/>
  <c r="E672" i="2"/>
  <c r="H672" i="2" s="1"/>
  <c r="B674" i="2"/>
  <c r="J673" i="2"/>
  <c r="K672" i="2" l="1"/>
  <c r="L672" i="2"/>
  <c r="M673" i="2"/>
  <c r="E673" i="2"/>
  <c r="H673" i="2" s="1"/>
  <c r="C674" i="2"/>
  <c r="F672" i="2"/>
  <c r="G672" i="2"/>
  <c r="B675" i="2"/>
  <c r="C675" i="2" s="1"/>
  <c r="J674" i="2"/>
  <c r="L673" i="2" l="1"/>
  <c r="K673" i="2"/>
  <c r="M674" i="2"/>
  <c r="G673" i="2"/>
  <c r="F673" i="2"/>
  <c r="E674" i="2"/>
  <c r="H674" i="2" s="1"/>
  <c r="B676" i="2"/>
  <c r="J675" i="2"/>
  <c r="M675" i="2" l="1"/>
  <c r="L674" i="2"/>
  <c r="L675" i="2" s="1"/>
  <c r="K674" i="2"/>
  <c r="K675" i="2" s="1"/>
  <c r="F674" i="2"/>
  <c r="G674" i="2"/>
  <c r="C676" i="2"/>
  <c r="E675" i="2"/>
  <c r="H675" i="2" s="1"/>
  <c r="B677" i="2"/>
  <c r="J676" i="2"/>
  <c r="M676" i="2" l="1"/>
  <c r="G675" i="2"/>
  <c r="F675" i="2"/>
  <c r="C677" i="2"/>
  <c r="E676" i="2"/>
  <c r="H676" i="2" s="1"/>
  <c r="B678" i="2"/>
  <c r="C678" i="2" s="1"/>
  <c r="J677" i="2"/>
  <c r="L676" i="2" l="1"/>
  <c r="K676" i="2"/>
  <c r="M677" i="2"/>
  <c r="G676" i="2"/>
  <c r="F676" i="2"/>
  <c r="E677" i="2"/>
  <c r="H677" i="2" s="1"/>
  <c r="B679" i="2"/>
  <c r="C679" i="2" s="1"/>
  <c r="E678" i="2" l="1"/>
  <c r="H678" i="2" s="1"/>
  <c r="J678" i="2"/>
  <c r="M678" i="2" s="1"/>
  <c r="K677" i="2"/>
  <c r="L677" i="2"/>
  <c r="F677" i="2"/>
  <c r="G677" i="2"/>
  <c r="B680" i="2"/>
  <c r="C680" i="2" s="1"/>
  <c r="J679" i="2"/>
  <c r="G678" i="2" l="1"/>
  <c r="F678" i="2"/>
  <c r="M679" i="2"/>
  <c r="L678" i="2"/>
  <c r="L679" i="2" s="1"/>
  <c r="K678" i="2"/>
  <c r="K679" i="2" s="1"/>
  <c r="E679" i="2"/>
  <c r="H679" i="2" s="1"/>
  <c r="B681" i="2"/>
  <c r="J680" i="2"/>
  <c r="M680" i="2" l="1"/>
  <c r="K680" i="2"/>
  <c r="L680" i="2"/>
  <c r="F679" i="2"/>
  <c r="C681" i="2"/>
  <c r="G679" i="2"/>
  <c r="E680" i="2"/>
  <c r="H680" i="2" s="1"/>
  <c r="B682" i="2"/>
  <c r="J681" i="2"/>
  <c r="C682" i="2" l="1"/>
  <c r="G680" i="2"/>
  <c r="F680" i="2"/>
  <c r="E681" i="2"/>
  <c r="H681" i="2" s="1"/>
  <c r="B683" i="2"/>
  <c r="J682" i="2"/>
  <c r="L681" i="2" l="1"/>
  <c r="M681" i="2"/>
  <c r="K681" i="2"/>
  <c r="E682" i="2"/>
  <c r="H682" i="2" s="1"/>
  <c r="C683" i="2"/>
  <c r="G681" i="2"/>
  <c r="F681" i="2"/>
  <c r="B684" i="2"/>
  <c r="C684" i="2" s="1"/>
  <c r="J683" i="2"/>
  <c r="M682" i="2" l="1"/>
  <c r="L682" i="2"/>
  <c r="K682" i="2"/>
  <c r="E683" i="2"/>
  <c r="H683" i="2" s="1"/>
  <c r="G682" i="2"/>
  <c r="F682" i="2"/>
  <c r="B685" i="2"/>
  <c r="J684" i="2"/>
  <c r="M683" i="2" l="1"/>
  <c r="M684" i="2" s="1"/>
  <c r="L683" i="2"/>
  <c r="L684" i="2" s="1"/>
  <c r="F683" i="2"/>
  <c r="G683" i="2"/>
  <c r="K683" i="2"/>
  <c r="K684" i="2" s="1"/>
  <c r="C685" i="2"/>
  <c r="E684" i="2"/>
  <c r="H684" i="2" s="1"/>
  <c r="B686" i="2"/>
  <c r="J685" i="2"/>
  <c r="L685" i="2" l="1"/>
  <c r="C686" i="2"/>
  <c r="G684" i="2"/>
  <c r="F684" i="2"/>
  <c r="E685" i="2"/>
  <c r="H685" i="2" s="1"/>
  <c r="B687" i="2"/>
  <c r="J686" i="2"/>
  <c r="M685" i="2" l="1"/>
  <c r="K685" i="2"/>
  <c r="E686" i="2"/>
  <c r="H686" i="2" s="1"/>
  <c r="C687" i="2"/>
  <c r="G685" i="2"/>
  <c r="F685" i="2"/>
  <c r="B688" i="2"/>
  <c r="J687" i="2"/>
  <c r="C688" i="2"/>
  <c r="M686" i="2" l="1"/>
  <c r="L686" i="2"/>
  <c r="K686" i="2"/>
  <c r="F686" i="2"/>
  <c r="G686" i="2"/>
  <c r="E687" i="2"/>
  <c r="H687" i="2" s="1"/>
  <c r="B689" i="2"/>
  <c r="J688" i="2"/>
  <c r="M687" i="2" l="1"/>
  <c r="M688" i="2" s="1"/>
  <c r="K687" i="2"/>
  <c r="K688" i="2" s="1"/>
  <c r="L687" i="2"/>
  <c r="L688" i="2" s="1"/>
  <c r="F687" i="2"/>
  <c r="C689" i="2"/>
  <c r="G687" i="2"/>
  <c r="E688" i="2"/>
  <c r="H688" i="2" s="1"/>
  <c r="B690" i="2"/>
  <c r="J689" i="2"/>
  <c r="K689" i="2" l="1"/>
  <c r="F688" i="2"/>
  <c r="C690" i="2"/>
  <c r="G688" i="2"/>
  <c r="E689" i="2"/>
  <c r="H689" i="2" s="1"/>
  <c r="B691" i="2"/>
  <c r="C691" i="2" s="1"/>
  <c r="J690" i="2"/>
  <c r="M689" i="2" l="1"/>
  <c r="K690" i="2"/>
  <c r="L689" i="2"/>
  <c r="F689" i="2"/>
  <c r="G689" i="2"/>
  <c r="E690" i="2"/>
  <c r="H690" i="2" s="1"/>
  <c r="B692" i="2"/>
  <c r="C692" i="2" s="1"/>
  <c r="J691" i="2"/>
  <c r="M690" i="2" l="1"/>
  <c r="M691" i="2" s="1"/>
  <c r="L690" i="2"/>
  <c r="L691" i="2" s="1"/>
  <c r="K691" i="2"/>
  <c r="G690" i="2"/>
  <c r="F690" i="2"/>
  <c r="E691" i="2"/>
  <c r="H691" i="2" s="1"/>
  <c r="B693" i="2"/>
  <c r="C693" i="2" s="1"/>
  <c r="J692" i="2"/>
  <c r="M692" i="2" l="1"/>
  <c r="K692" i="2"/>
  <c r="L692" i="2"/>
  <c r="G691" i="2"/>
  <c r="F691" i="2"/>
  <c r="E692" i="2"/>
  <c r="H692" i="2" s="1"/>
  <c r="B694" i="2"/>
  <c r="J693" i="2"/>
  <c r="C694" i="2"/>
  <c r="M693" i="2" l="1"/>
  <c r="K693" i="2"/>
  <c r="L693" i="2"/>
  <c r="G692" i="2"/>
  <c r="F692" i="2"/>
  <c r="E693" i="2"/>
  <c r="H693" i="2" s="1"/>
  <c r="B695" i="2"/>
  <c r="C695" i="2" s="1"/>
  <c r="J694" i="2"/>
  <c r="M694" i="2" l="1"/>
  <c r="K694" i="2"/>
  <c r="L694" i="2"/>
  <c r="G693" i="2"/>
  <c r="F693" i="2"/>
  <c r="E694" i="2"/>
  <c r="H694" i="2" s="1"/>
  <c r="B696" i="2"/>
  <c r="C696" i="2" s="1"/>
  <c r="J695" i="2"/>
  <c r="M695" i="2" l="1"/>
  <c r="K695" i="2"/>
  <c r="L695" i="2"/>
  <c r="E695" i="2"/>
  <c r="H695" i="2" s="1"/>
  <c r="G694" i="2"/>
  <c r="F694" i="2"/>
  <c r="B697" i="2"/>
  <c r="C697" i="2" s="1"/>
  <c r="J696" i="2"/>
  <c r="K696" i="2" l="1"/>
  <c r="M696" i="2"/>
  <c r="L696" i="2"/>
  <c r="F695" i="2"/>
  <c r="G695" i="2"/>
  <c r="E696" i="2"/>
  <c r="H696" i="2" s="1"/>
  <c r="B698" i="2"/>
  <c r="C698" i="2" s="1"/>
  <c r="J697" i="2"/>
  <c r="K697" i="2" l="1"/>
  <c r="M697" i="2"/>
  <c r="L697" i="2"/>
  <c r="F696" i="2"/>
  <c r="G696" i="2"/>
  <c r="E697" i="2"/>
  <c r="H697" i="2" s="1"/>
  <c r="B699" i="2"/>
  <c r="C699" i="2" s="1"/>
  <c r="E698" i="2" l="1"/>
  <c r="H698" i="2" s="1"/>
  <c r="J698" i="2"/>
  <c r="M698" i="2" s="1"/>
  <c r="F697" i="2"/>
  <c r="G697" i="2"/>
  <c r="B700" i="2"/>
  <c r="C700" i="2" s="1"/>
  <c r="J699" i="2"/>
  <c r="G698" i="2" l="1"/>
  <c r="F698" i="2"/>
  <c r="M699" i="2"/>
  <c r="K698" i="2"/>
  <c r="K699" i="2" s="1"/>
  <c r="L698" i="2"/>
  <c r="L699" i="2" s="1"/>
  <c r="E699" i="2"/>
  <c r="H699" i="2" s="1"/>
  <c r="B701" i="2"/>
  <c r="J700" i="2" l="1"/>
  <c r="M700" i="2" s="1"/>
  <c r="F699" i="2"/>
  <c r="C701" i="2"/>
  <c r="G699" i="2"/>
  <c r="E700" i="2"/>
  <c r="H700" i="2" s="1"/>
  <c r="B702" i="2"/>
  <c r="J701" i="2"/>
  <c r="C702" i="2"/>
  <c r="K700" i="2" l="1"/>
  <c r="L700" i="2"/>
  <c r="E701" i="2"/>
  <c r="H701" i="2" s="1"/>
  <c r="F700" i="2"/>
  <c r="G700" i="2"/>
  <c r="B703" i="2"/>
  <c r="C703" i="2" s="1"/>
  <c r="J702" i="2"/>
  <c r="K701" i="2" l="1"/>
  <c r="K702" i="2" s="1"/>
  <c r="M701" i="2"/>
  <c r="M702" i="2" s="1"/>
  <c r="L701" i="2"/>
  <c r="L702" i="2" s="1"/>
  <c r="F701" i="2"/>
  <c r="G701" i="2"/>
  <c r="E702" i="2"/>
  <c r="H702" i="2" s="1"/>
  <c r="B704" i="2"/>
  <c r="J703" i="2"/>
  <c r="M703" i="2" l="1"/>
  <c r="K703" i="2"/>
  <c r="L703" i="2"/>
  <c r="F702" i="2"/>
  <c r="G702" i="2"/>
  <c r="C704" i="2"/>
  <c r="E703" i="2"/>
  <c r="H703" i="2" s="1"/>
  <c r="B705" i="2"/>
  <c r="C705" i="2" s="1"/>
  <c r="J704" i="2"/>
  <c r="M704" i="2" l="1"/>
  <c r="F703" i="2"/>
  <c r="E704" i="2"/>
  <c r="H704" i="2" s="1"/>
  <c r="G703" i="2"/>
  <c r="B706" i="2"/>
  <c r="J705" i="2"/>
  <c r="C706" i="2"/>
  <c r="M705" i="2" l="1"/>
  <c r="K704" i="2"/>
  <c r="K705" i="2" s="1"/>
  <c r="L704" i="2"/>
  <c r="L705" i="2" s="1"/>
  <c r="E705" i="2"/>
  <c r="H705" i="2" s="1"/>
  <c r="F704" i="2"/>
  <c r="G704" i="2"/>
  <c r="B707" i="2"/>
  <c r="C707" i="2" s="1"/>
  <c r="J706" i="2"/>
  <c r="M706" i="2" l="1"/>
  <c r="L706" i="2"/>
  <c r="K706" i="2"/>
  <c r="G705" i="2"/>
  <c r="F705" i="2"/>
  <c r="E706" i="2"/>
  <c r="H706" i="2" s="1"/>
  <c r="B708" i="2"/>
  <c r="C708" i="2" s="1"/>
  <c r="E707" i="2" l="1"/>
  <c r="H707" i="2" s="1"/>
  <c r="J707" i="2"/>
  <c r="M707" i="2" s="1"/>
  <c r="F706" i="2"/>
  <c r="G706" i="2"/>
  <c r="B709" i="2"/>
  <c r="C709" i="2" s="1"/>
  <c r="J708" i="2"/>
  <c r="G707" i="2" l="1"/>
  <c r="F707" i="2"/>
  <c r="M708" i="2"/>
  <c r="L707" i="2"/>
  <c r="L708" i="2" s="1"/>
  <c r="K707" i="2"/>
  <c r="K708" i="2" s="1"/>
  <c r="E708" i="2"/>
  <c r="H708" i="2" s="1"/>
  <c r="B710" i="2"/>
  <c r="J709" i="2"/>
  <c r="M709" i="2" l="1"/>
  <c r="K709" i="2"/>
  <c r="L709" i="2"/>
  <c r="G708" i="2"/>
  <c r="C710" i="2"/>
  <c r="F708" i="2"/>
  <c r="E709" i="2"/>
  <c r="H709" i="2" s="1"/>
  <c r="B711" i="2"/>
  <c r="J710" i="2"/>
  <c r="M710" i="2" l="1"/>
  <c r="C711" i="2"/>
  <c r="E710" i="2"/>
  <c r="H710" i="2" s="1"/>
  <c r="F709" i="2"/>
  <c r="G709" i="2"/>
  <c r="B712" i="2"/>
  <c r="J711" i="2"/>
  <c r="L710" i="2" l="1"/>
  <c r="K710" i="2"/>
  <c r="M711" i="2"/>
  <c r="C712" i="2"/>
  <c r="F710" i="2"/>
  <c r="G710" i="2"/>
  <c r="E711" i="2"/>
  <c r="H711" i="2" s="1"/>
  <c r="B713" i="2"/>
  <c r="J712" i="2"/>
  <c r="L711" i="2" l="1"/>
  <c r="K711" i="2"/>
  <c r="M712" i="2"/>
  <c r="F711" i="2"/>
  <c r="C713" i="2"/>
  <c r="G711" i="2"/>
  <c r="E712" i="2"/>
  <c r="H712" i="2" s="1"/>
  <c r="B714" i="2"/>
  <c r="J713" i="2"/>
  <c r="L712" i="2" l="1"/>
  <c r="K712" i="2"/>
  <c r="M713" i="2"/>
  <c r="G712" i="2"/>
  <c r="C714" i="2"/>
  <c r="F712" i="2"/>
  <c r="E713" i="2"/>
  <c r="H713" i="2" s="1"/>
  <c r="B715" i="2"/>
  <c r="J714" i="2"/>
  <c r="L713" i="2" l="1"/>
  <c r="K713" i="2"/>
  <c r="M714" i="2"/>
  <c r="C715" i="2"/>
  <c r="G713" i="2"/>
  <c r="F713" i="2"/>
  <c r="E714" i="2"/>
  <c r="H714" i="2" s="1"/>
  <c r="B716" i="2"/>
  <c r="J715" i="2"/>
  <c r="K714" i="2" l="1"/>
  <c r="L714" i="2"/>
  <c r="M715" i="2"/>
  <c r="C716" i="2"/>
  <c r="F714" i="2"/>
  <c r="G714" i="2"/>
  <c r="E715" i="2"/>
  <c r="H715" i="2" s="1"/>
  <c r="B717" i="2"/>
  <c r="C717" i="2" s="1"/>
  <c r="J716" i="2"/>
  <c r="L715" i="2" l="1"/>
  <c r="K715" i="2"/>
  <c r="M716" i="2"/>
  <c r="E716" i="2"/>
  <c r="H716" i="2" s="1"/>
  <c r="G715" i="2"/>
  <c r="F715" i="2"/>
  <c r="B718" i="2"/>
  <c r="C718" i="2" s="1"/>
  <c r="J717" i="2"/>
  <c r="M717" i="2" l="1"/>
  <c r="K716" i="2"/>
  <c r="K717" i="2" s="1"/>
  <c r="L716" i="2"/>
  <c r="L717" i="2" s="1"/>
  <c r="G716" i="2"/>
  <c r="F716" i="2"/>
  <c r="E717" i="2"/>
  <c r="H717" i="2" s="1"/>
  <c r="B719" i="2"/>
  <c r="J718" i="2"/>
  <c r="M718" i="2" l="1"/>
  <c r="L718" i="2"/>
  <c r="K718" i="2"/>
  <c r="C719" i="2"/>
  <c r="F717" i="2"/>
  <c r="G717" i="2"/>
  <c r="E718" i="2"/>
  <c r="H718" i="2" s="1"/>
  <c r="B720" i="2"/>
  <c r="J719" i="2"/>
  <c r="M719" i="2" l="1"/>
  <c r="C720" i="2"/>
  <c r="G718" i="2"/>
  <c r="F718" i="2"/>
  <c r="E719" i="2"/>
  <c r="H719" i="2" s="1"/>
  <c r="B721" i="2"/>
  <c r="J720" i="2"/>
  <c r="M720" i="2" l="1"/>
  <c r="L719" i="2"/>
  <c r="K719" i="2"/>
  <c r="E720" i="2"/>
  <c r="H720" i="2" s="1"/>
  <c r="C721" i="2"/>
  <c r="F719" i="2"/>
  <c r="G719" i="2"/>
  <c r="B722" i="2"/>
  <c r="C722" i="2" s="1"/>
  <c r="J721" i="2"/>
  <c r="K720" i="2" l="1"/>
  <c r="L720" i="2"/>
  <c r="G720" i="2"/>
  <c r="M721" i="2"/>
  <c r="F720" i="2"/>
  <c r="E721" i="2"/>
  <c r="H721" i="2" s="1"/>
  <c r="B723" i="2"/>
  <c r="J722" i="2"/>
  <c r="M722" i="2" l="1"/>
  <c r="L721" i="2"/>
  <c r="L722" i="2" s="1"/>
  <c r="K721" i="2"/>
  <c r="K722" i="2" s="1"/>
  <c r="C723" i="2"/>
  <c r="F721" i="2"/>
  <c r="G721" i="2"/>
  <c r="E722" i="2"/>
  <c r="H722" i="2" s="1"/>
  <c r="B724" i="2"/>
  <c r="J723" i="2"/>
  <c r="E723" i="2" l="1"/>
  <c r="H723" i="2" s="1"/>
  <c r="C724" i="2"/>
  <c r="F722" i="2"/>
  <c r="G722" i="2"/>
  <c r="B725" i="2"/>
  <c r="C725" i="2" s="1"/>
  <c r="J724" i="2"/>
  <c r="L723" i="2" l="1"/>
  <c r="M723" i="2"/>
  <c r="K723" i="2"/>
  <c r="G723" i="2"/>
  <c r="F723" i="2"/>
  <c r="E724" i="2"/>
  <c r="H724" i="2" s="1"/>
  <c r="B726" i="2"/>
  <c r="C726" i="2" s="1"/>
  <c r="J725" i="2"/>
  <c r="M724" i="2" l="1"/>
  <c r="M725" i="2" s="1"/>
  <c r="L724" i="2"/>
  <c r="L725" i="2" s="1"/>
  <c r="G724" i="2"/>
  <c r="F724" i="2"/>
  <c r="K724" i="2"/>
  <c r="K725" i="2" s="1"/>
  <c r="E725" i="2"/>
  <c r="H725" i="2" s="1"/>
  <c r="B727" i="2"/>
  <c r="J726" i="2"/>
  <c r="M726" i="2" l="1"/>
  <c r="L726" i="2"/>
  <c r="K726" i="2"/>
  <c r="F725" i="2"/>
  <c r="C727" i="2"/>
  <c r="G725" i="2"/>
  <c r="E726" i="2"/>
  <c r="H726" i="2" s="1"/>
  <c r="B728" i="2"/>
  <c r="J727" i="2"/>
  <c r="L727" i="2" l="1"/>
  <c r="C728" i="2"/>
  <c r="G726" i="2"/>
  <c r="F726" i="2"/>
  <c r="E727" i="2"/>
  <c r="H727" i="2" s="1"/>
  <c r="B729" i="2"/>
  <c r="J728" i="2"/>
  <c r="M727" i="2" l="1"/>
  <c r="K727" i="2"/>
  <c r="L728" i="2"/>
  <c r="E728" i="2"/>
  <c r="H728" i="2" s="1"/>
  <c r="C729" i="2"/>
  <c r="G727" i="2"/>
  <c r="F727" i="2"/>
  <c r="B730" i="2"/>
  <c r="C730" i="2" s="1"/>
  <c r="J729" i="2"/>
  <c r="M728" i="2" l="1"/>
  <c r="K728" i="2"/>
  <c r="L729" i="2"/>
  <c r="F728" i="2"/>
  <c r="G728" i="2"/>
  <c r="E729" i="2"/>
  <c r="H729" i="2" s="1"/>
  <c r="B731" i="2"/>
  <c r="J730" i="2"/>
  <c r="M729" i="2" l="1"/>
  <c r="M730" i="2" s="1"/>
  <c r="L730" i="2"/>
  <c r="K729" i="2"/>
  <c r="K730" i="2" s="1"/>
  <c r="G729" i="2"/>
  <c r="F729" i="2"/>
  <c r="C731" i="2"/>
  <c r="E730" i="2"/>
  <c r="H730" i="2" s="1"/>
  <c r="B732" i="2"/>
  <c r="C732" i="2" s="1"/>
  <c r="J731" i="2"/>
  <c r="L731" i="2" l="1"/>
  <c r="G730" i="2"/>
  <c r="F730" i="2"/>
  <c r="E731" i="2"/>
  <c r="H731" i="2" s="1"/>
  <c r="B733" i="2"/>
  <c r="C733" i="2" s="1"/>
  <c r="J732" i="2"/>
  <c r="M731" i="2" l="1"/>
  <c r="M732" i="2" s="1"/>
  <c r="L732" i="2"/>
  <c r="K731" i="2"/>
  <c r="K732" i="2" s="1"/>
  <c r="G731" i="2"/>
  <c r="F731" i="2"/>
  <c r="E732" i="2"/>
  <c r="H732" i="2" s="1"/>
  <c r="B734" i="2"/>
  <c r="C734" i="2" s="1"/>
  <c r="J733" i="2"/>
  <c r="M733" i="2" l="1"/>
  <c r="L733" i="2"/>
  <c r="K733" i="2"/>
  <c r="F732" i="2"/>
  <c r="G732" i="2"/>
  <c r="E733" i="2"/>
  <c r="H733" i="2" s="1"/>
  <c r="B735" i="2"/>
  <c r="C735" i="2" s="1"/>
  <c r="J734" i="2"/>
  <c r="M734" i="2" l="1"/>
  <c r="K734" i="2"/>
  <c r="L734" i="2"/>
  <c r="F733" i="2"/>
  <c r="G733" i="2"/>
  <c r="E734" i="2"/>
  <c r="H734" i="2" s="1"/>
  <c r="B736" i="2"/>
  <c r="C736" i="2"/>
  <c r="J735" i="2" l="1"/>
  <c r="M735" i="2" s="1"/>
  <c r="F734" i="2"/>
  <c r="G734" i="2"/>
  <c r="E735" i="2"/>
  <c r="H735" i="2" s="1"/>
  <c r="B737" i="2"/>
  <c r="C737" i="2" s="1"/>
  <c r="L735" i="2" l="1"/>
  <c r="K735" i="2"/>
  <c r="J736" i="2"/>
  <c r="F735" i="2"/>
  <c r="G735" i="2"/>
  <c r="E736" i="2"/>
  <c r="H736" i="2" s="1"/>
  <c r="B738" i="2"/>
  <c r="C738" i="2" s="1"/>
  <c r="J737" i="2"/>
  <c r="L736" i="2" l="1"/>
  <c r="L737" i="2" s="1"/>
  <c r="K736" i="2"/>
  <c r="K737" i="2" s="1"/>
  <c r="M736" i="2"/>
  <c r="M737" i="2" s="1"/>
  <c r="F736" i="2"/>
  <c r="E737" i="2"/>
  <c r="H737" i="2" s="1"/>
  <c r="G736" i="2"/>
  <c r="B739" i="2"/>
  <c r="C739" i="2" s="1"/>
  <c r="E738" i="2" l="1"/>
  <c r="H738" i="2" s="1"/>
  <c r="J738" i="2"/>
  <c r="M738" i="2" s="1"/>
  <c r="F737" i="2"/>
  <c r="G737" i="2"/>
  <c r="B740" i="2"/>
  <c r="C740" i="2" s="1"/>
  <c r="J739" i="2"/>
  <c r="G738" i="2" l="1"/>
  <c r="F738" i="2"/>
  <c r="M739" i="2"/>
  <c r="K738" i="2"/>
  <c r="K739" i="2" s="1"/>
  <c r="L738" i="2"/>
  <c r="L739" i="2" s="1"/>
  <c r="E739" i="2"/>
  <c r="H739" i="2" s="1"/>
  <c r="B741" i="2"/>
  <c r="J740" i="2" l="1"/>
  <c r="M740" i="2" s="1"/>
  <c r="F739" i="2"/>
  <c r="C741" i="2"/>
  <c r="G739" i="2"/>
  <c r="E740" i="2"/>
  <c r="H740" i="2" s="1"/>
  <c r="B742" i="2"/>
  <c r="J741" i="2"/>
  <c r="K740" i="2" l="1"/>
  <c r="L740" i="2"/>
  <c r="C742" i="2"/>
  <c r="F740" i="2"/>
  <c r="G740" i="2"/>
  <c r="E741" i="2"/>
  <c r="H741" i="2" s="1"/>
  <c r="B743" i="2"/>
  <c r="J742" i="2"/>
  <c r="L741" i="2" l="1"/>
  <c r="M741" i="2"/>
  <c r="K741" i="2"/>
  <c r="E742" i="2"/>
  <c r="H742" i="2" s="1"/>
  <c r="C743" i="2"/>
  <c r="F741" i="2"/>
  <c r="G741" i="2"/>
  <c r="B744" i="2"/>
  <c r="J743" i="2"/>
  <c r="C744" i="2"/>
  <c r="M742" i="2" l="1"/>
  <c r="L742" i="2"/>
  <c r="E743" i="2"/>
  <c r="H743" i="2" s="1"/>
  <c r="G742" i="2"/>
  <c r="K742" i="2"/>
  <c r="F742" i="2"/>
  <c r="B745" i="2"/>
  <c r="J744" i="2"/>
  <c r="F743" i="2" l="1"/>
  <c r="L743" i="2"/>
  <c r="L744" i="2" s="1"/>
  <c r="M743" i="2"/>
  <c r="M744" i="2" s="1"/>
  <c r="G743" i="2"/>
  <c r="K743" i="2"/>
  <c r="K744" i="2" s="1"/>
  <c r="C745" i="2"/>
  <c r="E744" i="2"/>
  <c r="H744" i="2" s="1"/>
  <c r="B746" i="2"/>
  <c r="C746" i="2" s="1"/>
  <c r="J745" i="2"/>
  <c r="L745" i="2" l="1"/>
  <c r="F744" i="2"/>
  <c r="G744" i="2"/>
  <c r="E745" i="2"/>
  <c r="H745" i="2" s="1"/>
  <c r="B747" i="2"/>
  <c r="J746" i="2"/>
  <c r="M745" i="2" l="1"/>
  <c r="M746" i="2" s="1"/>
  <c r="L746" i="2"/>
  <c r="K745" i="2"/>
  <c r="K746" i="2" s="1"/>
  <c r="C747" i="2"/>
  <c r="E746" i="2"/>
  <c r="H746" i="2" s="1"/>
  <c r="F745" i="2"/>
  <c r="G745" i="2"/>
  <c r="B748" i="2"/>
  <c r="J747" i="2"/>
  <c r="L747" i="2" l="1"/>
  <c r="E747" i="2"/>
  <c r="H747" i="2" s="1"/>
  <c r="C748" i="2"/>
  <c r="G746" i="2"/>
  <c r="F746" i="2"/>
  <c r="B749" i="2"/>
  <c r="C749" i="2" s="1"/>
  <c r="J748" i="2"/>
  <c r="M747" i="2" l="1"/>
  <c r="K747" i="2"/>
  <c r="E748" i="2"/>
  <c r="H748" i="2" s="1"/>
  <c r="F747" i="2"/>
  <c r="G747" i="2"/>
  <c r="B750" i="2"/>
  <c r="J749" i="2"/>
  <c r="M748" i="2" l="1"/>
  <c r="M749" i="2" s="1"/>
  <c r="F748" i="2"/>
  <c r="G748" i="2"/>
  <c r="L748" i="2"/>
  <c r="L749" i="2" s="1"/>
  <c r="K748" i="2"/>
  <c r="K749" i="2" s="1"/>
  <c r="C750" i="2"/>
  <c r="E749" i="2"/>
  <c r="H749" i="2" s="1"/>
  <c r="B751" i="2"/>
  <c r="J750" i="2"/>
  <c r="K750" i="2" l="1"/>
  <c r="C751" i="2"/>
  <c r="G749" i="2"/>
  <c r="F749" i="2"/>
  <c r="E750" i="2"/>
  <c r="H750" i="2" s="1"/>
  <c r="B752" i="2"/>
  <c r="J751" i="2"/>
  <c r="M750" i="2" l="1"/>
  <c r="L750" i="2"/>
  <c r="K751" i="2"/>
  <c r="E751" i="2"/>
  <c r="H751" i="2" s="1"/>
  <c r="C752" i="2"/>
  <c r="F750" i="2"/>
  <c r="G750" i="2"/>
  <c r="B753" i="2"/>
  <c r="J752" i="2"/>
  <c r="M751" i="2" l="1"/>
  <c r="L751" i="2"/>
  <c r="K752" i="2"/>
  <c r="G751" i="2"/>
  <c r="F751" i="2"/>
  <c r="C753" i="2"/>
  <c r="E752" i="2"/>
  <c r="H752" i="2" s="1"/>
  <c r="B754" i="2"/>
  <c r="J753" i="2"/>
  <c r="C754" i="2"/>
  <c r="M752" i="2" l="1"/>
  <c r="K753" i="2"/>
  <c r="L752" i="2"/>
  <c r="F752" i="2"/>
  <c r="G752" i="2"/>
  <c r="E753" i="2"/>
  <c r="H753" i="2" s="1"/>
  <c r="B755" i="2"/>
  <c r="J754" i="2"/>
  <c r="M753" i="2" l="1"/>
  <c r="M754" i="2" s="1"/>
  <c r="L753" i="2"/>
  <c r="L754" i="2" s="1"/>
  <c r="K754" i="2"/>
  <c r="C755" i="2"/>
  <c r="F753" i="2"/>
  <c r="G753" i="2"/>
  <c r="E754" i="2"/>
  <c r="H754" i="2" s="1"/>
  <c r="B756" i="2"/>
  <c r="J755" i="2"/>
  <c r="K755" i="2" l="1"/>
  <c r="C756" i="2"/>
  <c r="G754" i="2"/>
  <c r="F754" i="2"/>
  <c r="E755" i="2"/>
  <c r="H755" i="2" s="1"/>
  <c r="B757" i="2"/>
  <c r="J756" i="2"/>
  <c r="M755" i="2" l="1"/>
  <c r="K756" i="2"/>
  <c r="L755" i="2"/>
  <c r="C757" i="2"/>
  <c r="F755" i="2"/>
  <c r="G755" i="2"/>
  <c r="E756" i="2"/>
  <c r="H756" i="2" s="1"/>
  <c r="B758" i="2"/>
  <c r="J757" i="2"/>
  <c r="L756" i="2" l="1"/>
  <c r="L757" i="2" s="1"/>
  <c r="M756" i="2"/>
  <c r="E757" i="2"/>
  <c r="H757" i="2" s="1"/>
  <c r="C758" i="2"/>
  <c r="G756" i="2"/>
  <c r="F756" i="2"/>
  <c r="B759" i="2"/>
  <c r="C759" i="2" s="1"/>
  <c r="J758" i="2"/>
  <c r="M757" i="2" l="1"/>
  <c r="K757" i="2"/>
  <c r="F757" i="2"/>
  <c r="G757" i="2"/>
  <c r="E758" i="2"/>
  <c r="H758" i="2" s="1"/>
  <c r="B760" i="2"/>
  <c r="J759" i="2"/>
  <c r="K758" i="2" l="1"/>
  <c r="K759" i="2" s="1"/>
  <c r="M758" i="2"/>
  <c r="M759" i="2" s="1"/>
  <c r="L758" i="2"/>
  <c r="L759" i="2" s="1"/>
  <c r="C760" i="2"/>
  <c r="F758" i="2"/>
  <c r="G758" i="2"/>
  <c r="E759" i="2"/>
  <c r="H759" i="2" s="1"/>
  <c r="B761" i="2"/>
  <c r="J760" i="2"/>
  <c r="M760" i="2" l="1"/>
  <c r="C761" i="2"/>
  <c r="G759" i="2"/>
  <c r="F759" i="2"/>
  <c r="E760" i="2"/>
  <c r="H760" i="2" s="1"/>
  <c r="B762" i="2"/>
  <c r="J761" i="2"/>
  <c r="M761" i="2" l="1"/>
  <c r="K760" i="2"/>
  <c r="L760" i="2"/>
  <c r="C762" i="2"/>
  <c r="F760" i="2"/>
  <c r="G760" i="2"/>
  <c r="E761" i="2"/>
  <c r="H761" i="2" s="1"/>
  <c r="B763" i="2"/>
  <c r="J762" i="2"/>
  <c r="K761" i="2" l="1"/>
  <c r="L761" i="2"/>
  <c r="M762" i="2"/>
  <c r="C763" i="2"/>
  <c r="E762" i="2"/>
  <c r="H762" i="2" s="1"/>
  <c r="G761" i="2"/>
  <c r="F761" i="2"/>
  <c r="B764" i="2"/>
  <c r="J763" i="2"/>
  <c r="L762" i="2" l="1"/>
  <c r="K762" i="2"/>
  <c r="M763" i="2"/>
  <c r="C764" i="2"/>
  <c r="F762" i="2"/>
  <c r="G762" i="2"/>
  <c r="E763" i="2"/>
  <c r="H763" i="2" s="1"/>
  <c r="B765" i="2"/>
  <c r="J764" i="2"/>
  <c r="L763" i="2" l="1"/>
  <c r="K763" i="2"/>
  <c r="M764" i="2"/>
  <c r="C765" i="2"/>
  <c r="G763" i="2"/>
  <c r="F763" i="2"/>
  <c r="E764" i="2"/>
  <c r="H764" i="2" s="1"/>
  <c r="B766" i="2"/>
  <c r="J765" i="2"/>
  <c r="L764" i="2" l="1"/>
  <c r="K764" i="2"/>
  <c r="M765" i="2"/>
  <c r="C766" i="2"/>
  <c r="F764" i="2"/>
  <c r="G764" i="2"/>
  <c r="E765" i="2"/>
  <c r="H765" i="2" s="1"/>
  <c r="B767" i="2"/>
  <c r="J766" i="2"/>
  <c r="L765" i="2" l="1"/>
  <c r="K765" i="2"/>
  <c r="M766" i="2"/>
  <c r="C767" i="2"/>
  <c r="G765" i="2"/>
  <c r="F765" i="2"/>
  <c r="E766" i="2"/>
  <c r="H766" i="2" s="1"/>
  <c r="B768" i="2"/>
  <c r="J767" i="2"/>
  <c r="K766" i="2" l="1"/>
  <c r="L766" i="2"/>
  <c r="M767" i="2"/>
  <c r="C768" i="2"/>
  <c r="G766" i="2"/>
  <c r="F766" i="2"/>
  <c r="E767" i="2"/>
  <c r="H767" i="2" s="1"/>
  <c r="B769" i="2"/>
  <c r="J768" i="2"/>
  <c r="L767" i="2" l="1"/>
  <c r="K767" i="2"/>
  <c r="M768" i="2"/>
  <c r="C769" i="2"/>
  <c r="F767" i="2"/>
  <c r="G767" i="2"/>
  <c r="E768" i="2"/>
  <c r="H768" i="2" s="1"/>
  <c r="B770" i="2"/>
  <c r="J769" i="2"/>
  <c r="L768" i="2" l="1"/>
  <c r="K768" i="2"/>
  <c r="M769" i="2"/>
  <c r="E769" i="2"/>
  <c r="H769" i="2" s="1"/>
  <c r="C770" i="2"/>
  <c r="G768" i="2"/>
  <c r="F768" i="2"/>
  <c r="B771" i="2"/>
  <c r="C771" i="2" s="1"/>
  <c r="J770" i="2"/>
  <c r="F769" i="2" l="1"/>
  <c r="K769" i="2"/>
  <c r="L769" i="2"/>
  <c r="M770" i="2"/>
  <c r="G769" i="2"/>
  <c r="E770" i="2"/>
  <c r="H770" i="2" s="1"/>
  <c r="J771" i="2"/>
  <c r="M771" i="2" l="1"/>
  <c r="L770" i="2"/>
  <c r="L771" i="2" s="1"/>
  <c r="K770" i="2"/>
  <c r="K771" i="2" s="1"/>
  <c r="G770" i="2"/>
  <c r="F770" i="2"/>
  <c r="E771" i="2"/>
  <c r="H771" i="2" s="1"/>
  <c r="E55" i="1" l="1"/>
  <c r="O53" i="1"/>
  <c r="O54" i="1"/>
  <c r="O55" i="1"/>
  <c r="G771" i="2"/>
  <c r="E54" i="1" s="1"/>
  <c r="F771" i="2"/>
  <c r="E53" i="1" s="1"/>
</calcChain>
</file>

<file path=xl/sharedStrings.xml><?xml version="1.0" encoding="utf-8"?>
<sst xmlns="http://schemas.openxmlformats.org/spreadsheetml/2006/main" count="161" uniqueCount="135">
  <si>
    <r>
      <t>m</t>
    </r>
    <r>
      <rPr>
        <vertAlign val="superscript"/>
        <sz val="12"/>
        <color theme="1"/>
        <rFont val="Calibri (Textkörper)"/>
      </rPr>
      <t>3</t>
    </r>
    <r>
      <rPr>
        <sz val="12"/>
        <color theme="1"/>
        <rFont val="Calibri"/>
        <family val="2"/>
        <scheme val="minor"/>
      </rPr>
      <t>/min</t>
    </r>
  </si>
  <si>
    <r>
      <t>m</t>
    </r>
    <r>
      <rPr>
        <vertAlign val="superscript"/>
        <sz val="12"/>
        <color theme="1"/>
        <rFont val="Calibri (Textkörper)"/>
      </rPr>
      <t>3</t>
    </r>
  </si>
  <si>
    <t>Purpose</t>
  </si>
  <si>
    <t>The tool calculates the following values for a scenario in which virus carriers enter a room, stay there for a certain period of time, and how the virus level drops afterwards.</t>
  </si>
  <si>
    <t>It provides the following results:</t>
  </si>
  <si>
    <t>- Cumulated inhaled virus quantity after x minutes. This considers how many viruses a person inhales while the virus carriers are in the room.</t>
  </si>
  <si>
    <t>- Near field: In the immediate vicinity of a source, concentrations and resulting exposures are higher. The near field of 60 cm corresponds to about one arm's length of distance.</t>
  </si>
  <si>
    <t>Input</t>
  </si>
  <si>
    <t>Information about the room</t>
  </si>
  <si>
    <t>Information about the virus carriers</t>
  </si>
  <si>
    <r>
      <t>Room volume (m</t>
    </r>
    <r>
      <rPr>
        <vertAlign val="superscript"/>
        <sz val="12"/>
        <color theme="1"/>
        <rFont val="Calibri (Textkörper)"/>
      </rPr>
      <t>3</t>
    </r>
    <r>
      <rPr>
        <sz val="12"/>
        <color theme="1"/>
        <rFont val="Calibri"/>
        <family val="2"/>
        <scheme val="minor"/>
      </rPr>
      <t>)</t>
    </r>
  </si>
  <si>
    <t>Air Exchange Rate (per hour)</t>
  </si>
  <si>
    <r>
      <t>Air exchange in m</t>
    </r>
    <r>
      <rPr>
        <vertAlign val="superscript"/>
        <sz val="12"/>
        <color theme="1"/>
        <rFont val="Calibri (Textkörper)"/>
      </rPr>
      <t>3</t>
    </r>
    <r>
      <rPr>
        <sz val="12"/>
        <color theme="1"/>
        <rFont val="Calibri"/>
        <family val="2"/>
        <scheme val="minor"/>
      </rPr>
      <t>/minute</t>
    </r>
  </si>
  <si>
    <t>Duration of presence of infected persons (in minutes)</t>
  </si>
  <si>
    <t>What kind of masks?</t>
  </si>
  <si>
    <t>Proportions of physical activity?</t>
  </si>
  <si>
    <t>Proportions of soft and loud speech?</t>
  </si>
  <si>
    <t>What kind of "emitter"?</t>
  </si>
  <si>
    <r>
      <t>4</t>
    </r>
    <r>
      <rPr>
        <vertAlign val="superscript"/>
        <sz val="12"/>
        <color theme="1"/>
        <rFont val="Calibri (Body)"/>
      </rPr>
      <t>th</t>
    </r>
    <r>
      <rPr>
        <sz val="12"/>
        <color theme="1"/>
        <rFont val="Calibri"/>
        <family val="2"/>
        <scheme val="minor"/>
      </rPr>
      <t xml:space="preserve"> infected person</t>
    </r>
  </si>
  <si>
    <r>
      <t>3</t>
    </r>
    <r>
      <rPr>
        <vertAlign val="superscript"/>
        <sz val="12"/>
        <color theme="1"/>
        <rFont val="Calibri (Body)"/>
      </rPr>
      <t>rd</t>
    </r>
    <r>
      <rPr>
        <sz val="12"/>
        <color theme="1"/>
        <rFont val="Calibri"/>
        <family val="2"/>
        <scheme val="minor"/>
      </rPr>
      <t xml:space="preserve"> infected person</t>
    </r>
  </si>
  <si>
    <r>
      <t>1</t>
    </r>
    <r>
      <rPr>
        <vertAlign val="superscript"/>
        <sz val="12"/>
        <color theme="1"/>
        <rFont val="Calibri (Body)"/>
      </rPr>
      <t>st</t>
    </r>
    <r>
      <rPr>
        <sz val="12"/>
        <color theme="1"/>
        <rFont val="Calibri"/>
        <family val="2"/>
        <scheme val="minor"/>
      </rPr>
      <t xml:space="preserve"> infected person</t>
    </r>
  </si>
  <si>
    <r>
      <t>2</t>
    </r>
    <r>
      <rPr>
        <vertAlign val="superscript"/>
        <sz val="12"/>
        <color theme="1"/>
        <rFont val="Calibri (Body)"/>
      </rPr>
      <t>nd</t>
    </r>
    <r>
      <rPr>
        <sz val="12"/>
        <color theme="1"/>
        <rFont val="Calibri"/>
        <family val="2"/>
        <scheme val="minor"/>
      </rPr>
      <t xml:space="preserve"> infected person</t>
    </r>
  </si>
  <si>
    <t>(use pulldown)</t>
  </si>
  <si>
    <t>Resting</t>
  </si>
  <si>
    <t>Light</t>
  </si>
  <si>
    <t>Heavy</t>
  </si>
  <si>
    <t>Quiet</t>
  </si>
  <si>
    <t>low/normal</t>
  </si>
  <si>
    <t>loud</t>
  </si>
  <si>
    <t>Critical number of inhaled viruses</t>
  </si>
  <si>
    <t>Results</t>
  </si>
  <si>
    <t>Virus concentration in the room at steady state</t>
  </si>
  <si>
    <r>
      <t>virus copies/m</t>
    </r>
    <r>
      <rPr>
        <vertAlign val="superscript"/>
        <sz val="12"/>
        <color theme="1"/>
        <rFont val="Calibri (Textkörper)"/>
      </rPr>
      <t>3</t>
    </r>
  </si>
  <si>
    <t>What kind of mask does the person wear?</t>
  </si>
  <si>
    <t>Type of activity</t>
  </si>
  <si>
    <t>Sitting or standing still</t>
  </si>
  <si>
    <t>Light physical activity</t>
  </si>
  <si>
    <t>Intense physical activity</t>
  </si>
  <si>
    <r>
      <rPr>
        <b/>
        <i/>
        <sz val="12"/>
        <color theme="1"/>
        <rFont val="Calibri"/>
        <family val="2"/>
        <scheme val="minor"/>
      </rPr>
      <t xml:space="preserve">Typical activities:
Resting: </t>
    </r>
    <r>
      <rPr>
        <i/>
        <sz val="12"/>
        <color theme="1"/>
        <rFont val="Calibri"/>
        <family val="2"/>
        <scheme val="minor"/>
      </rPr>
      <t>Sitting, Standing</t>
    </r>
    <r>
      <rPr>
        <b/>
        <i/>
        <sz val="12"/>
        <color theme="1"/>
        <rFont val="Calibri"/>
        <family val="2"/>
        <scheme val="minor"/>
      </rPr>
      <t xml:space="preserve">
Easy: </t>
    </r>
    <r>
      <rPr>
        <i/>
        <sz val="12"/>
        <color theme="1"/>
        <rFont val="Calibri"/>
        <family val="2"/>
        <scheme val="minor"/>
      </rPr>
      <t>Carry, walk</t>
    </r>
    <r>
      <rPr>
        <b/>
        <i/>
        <sz val="12"/>
        <color theme="1"/>
        <rFont val="Calibri"/>
        <family val="2"/>
        <scheme val="minor"/>
      </rPr>
      <t xml:space="preserve">
Heavy: </t>
    </r>
    <r>
      <rPr>
        <i/>
        <sz val="12"/>
        <color theme="1"/>
        <rFont val="Calibri"/>
        <family val="2"/>
        <scheme val="minor"/>
      </rPr>
      <t>Lifting, running</t>
    </r>
  </si>
  <si>
    <t>Lists for pull-down menus and corresponding lookup. Attention, do not change!</t>
  </si>
  <si>
    <t>Questions on masks of infected persons and corresponding retention efficiency (overall system)</t>
  </si>
  <si>
    <t>Question about mask type</t>
  </si>
  <si>
    <t>Exhalation (emission)</t>
  </si>
  <si>
    <t>Inhalation</t>
  </si>
  <si>
    <t>No mask</t>
  </si>
  <si>
    <t>A simple cloth</t>
  </si>
  <si>
    <t>Surgical Mask / Hygiene Mask</t>
  </si>
  <si>
    <t>FFP1 Respirator (without valve)</t>
  </si>
  <si>
    <t>FFP1 Respirator (with valve)</t>
  </si>
  <si>
    <t>FFF2 Respirator (without valve)</t>
  </si>
  <si>
    <t>FFP2 Respirator (with valve)</t>
  </si>
  <si>
    <t>FFP3 Respirator (without valve)</t>
  </si>
  <si>
    <t>FFP3 Respirator (with valve)</t>
  </si>
  <si>
    <t>Virus conzentration in the near field at steady state</t>
  </si>
  <si>
    <r>
      <t>Emissions of virus copies in the PM10 size fraction per cm</t>
    </r>
    <r>
      <rPr>
        <i/>
        <vertAlign val="superscript"/>
        <sz val="12"/>
        <color theme="1"/>
        <rFont val="Calibri (Body)"/>
      </rPr>
      <t>3</t>
    </r>
    <r>
      <rPr>
        <i/>
        <sz val="12"/>
        <color theme="1"/>
        <rFont val="Calibri"/>
        <family val="2"/>
        <scheme val="minor"/>
      </rPr>
      <t xml:space="preserve"> exhaled air</t>
    </r>
  </si>
  <si>
    <t>Determined by Monte-Carlo-Simulation in statistical software, see article</t>
  </si>
  <si>
    <t>Source: 
http://dx.doi.org/10.1016/j.scitotenv.2015.04.120</t>
  </si>
  <si>
    <r>
      <t>Volume in m</t>
    </r>
    <r>
      <rPr>
        <vertAlign val="superscript"/>
        <sz val="12"/>
        <color theme="1"/>
        <rFont val="Calibri (Textkörper)"/>
      </rPr>
      <t>3</t>
    </r>
    <r>
      <rPr>
        <sz val="12"/>
        <color theme="1"/>
        <rFont val="Calibri"/>
        <family val="2"/>
        <scheme val="minor"/>
      </rPr>
      <t>/min</t>
    </r>
  </si>
  <si>
    <t>Example</t>
  </si>
  <si>
    <t>heart rate of 60</t>
  </si>
  <si>
    <t>heart rate of 80</t>
  </si>
  <si>
    <t>heart rate &gt;120</t>
  </si>
  <si>
    <t>Questions about the way of speaking and percentile of the emitter</t>
  </si>
  <si>
    <t>Type of emitter</t>
  </si>
  <si>
    <t>Emission: calm speaking</t>
  </si>
  <si>
    <t>Emission: quiet breathing</t>
  </si>
  <si>
    <t>Emission: loud speaking</t>
  </si>
  <si>
    <t>Normal emitter (50th percentile)</t>
  </si>
  <si>
    <t>High emitter (90th percentile)</t>
  </si>
  <si>
    <t>Very high emitter (99th percentile)</t>
  </si>
  <si>
    <t>Super emitter (99.9 percentile)</t>
  </si>
  <si>
    <t>Low emitter (10th percentile)</t>
  </si>
  <si>
    <t>Questions about physical activity of emitter</t>
  </si>
  <si>
    <t>Respiratory minute volume (mililiter/min = cm3/min)</t>
  </si>
  <si>
    <t>Type of physical activity</t>
  </si>
  <si>
    <t>Light physical work (walking)</t>
  </si>
  <si>
    <t>Physically strong work (cardio training)</t>
  </si>
  <si>
    <t>Characterization of the sources</t>
  </si>
  <si>
    <t>Source</t>
  </si>
  <si>
    <t>1. infected person</t>
  </si>
  <si>
    <t>2. infected person</t>
  </si>
  <si>
    <t>3. infected person</t>
  </si>
  <si>
    <t>4. infected person</t>
  </si>
  <si>
    <t>Total emissions of all four persons</t>
  </si>
  <si>
    <t>Resulting emission</t>
  </si>
  <si>
    <t>no sound</t>
  </si>
  <si>
    <t>quiet</t>
  </si>
  <si>
    <t>Emission per speaking variant * %</t>
  </si>
  <si>
    <t>Virus emission per cm3 exhaled air</t>
  </si>
  <si>
    <t>SUM</t>
  </si>
  <si>
    <t>Reduction by mask</t>
  </si>
  <si>
    <r>
      <t>Cumulative (ml = cm</t>
    </r>
    <r>
      <rPr>
        <i/>
        <vertAlign val="superscript"/>
        <sz val="12"/>
        <color theme="1"/>
        <rFont val="Calibri (Textkörper)"/>
      </rPr>
      <t>3</t>
    </r>
    <r>
      <rPr>
        <i/>
        <sz val="12"/>
        <color theme="1"/>
        <rFont val="Calibri"/>
        <family val="2"/>
        <scheme val="minor"/>
      </rPr>
      <t>)</t>
    </r>
  </si>
  <si>
    <t>Cumulative</t>
  </si>
  <si>
    <t>Respiratory minute volume</t>
  </si>
  <si>
    <t>RMV according to physical activity</t>
  </si>
  <si>
    <t>virus copies / minute</t>
  </si>
  <si>
    <t>Loss rates (combined)</t>
  </si>
  <si>
    <t>Loss through ventilation</t>
  </si>
  <si>
    <t>Half-life of viruses in aerosol (minutes)</t>
  </si>
  <si>
    <t>Cumulative loss rate</t>
  </si>
  <si>
    <t>loss rate per minute</t>
  </si>
  <si>
    <t>Near-Field Far-Field Model</t>
  </si>
  <si>
    <t>Box size (ball of 0.6 meter radius)</t>
  </si>
  <si>
    <t>Interzonal flow rate (hemisphere surface r=0.6m)</t>
  </si>
  <si>
    <t>interzonal flow rate and steady state after https://doi.org/10.1080/15459624.2017.1334903</t>
  </si>
  <si>
    <t>Formula approximates the near field by combining near and far field concentration according to Mark Nicas (2016) DOI: 10.1080/15459624.2016.1148268. The near field does not adress viral loss, as it is negligible compared to the interzonal flow rate.</t>
  </si>
  <si>
    <t>Time course</t>
  </si>
  <si>
    <t>Time (minutes)</t>
  </si>
  <si>
    <t>C(t) (Increase)</t>
  </si>
  <si>
    <t>C(t) (decrease)</t>
  </si>
  <si>
    <t>c(t) (entire time course)</t>
  </si>
  <si>
    <t>Cumulative inhalation at rest</t>
  </si>
  <si>
    <t>Cumulative inhalation at light work</t>
  </si>
  <si>
    <t>Cumulative inhalation at heavy work</t>
  </si>
  <si>
    <t>Time</t>
  </si>
  <si>
    <r>
      <t>Approx. Nearfield 1</t>
    </r>
    <r>
      <rPr>
        <vertAlign val="superscript"/>
        <sz val="12"/>
        <color theme="1"/>
        <rFont val="Calibri (Body)"/>
      </rPr>
      <t>st</t>
    </r>
    <r>
      <rPr>
        <sz val="12"/>
        <color theme="1"/>
        <rFont val="Calibri"/>
        <family val="2"/>
        <scheme val="minor"/>
      </rPr>
      <t xml:space="preserve"> infected person</t>
    </r>
  </si>
  <si>
    <t>Room (Far field)</t>
  </si>
  <si>
    <t>Room (far-field)</t>
  </si>
  <si>
    <r>
      <t>Near-field of 1</t>
    </r>
    <r>
      <rPr>
        <b/>
        <vertAlign val="superscript"/>
        <sz val="14"/>
        <color theme="1"/>
        <rFont val="Calibri (Body)"/>
      </rPr>
      <t>st</t>
    </r>
    <r>
      <rPr>
        <b/>
        <sz val="14"/>
        <color theme="1"/>
        <rFont val="Calibri"/>
        <family val="2"/>
        <scheme val="minor"/>
      </rPr>
      <t xml:space="preserve"> infected person (&lt;0.6 meters distance)</t>
    </r>
  </si>
  <si>
    <t>Exposure of a person in the near-field (&lt;0.6 meters distance)</t>
  </si>
  <si>
    <t>Exposure of a person in the room (far-field)</t>
  </si>
  <si>
    <r>
      <rPr>
        <b/>
        <i/>
        <sz val="12"/>
        <color theme="1"/>
        <rFont val="Calibri"/>
        <family val="2"/>
        <scheme val="minor"/>
      </rPr>
      <t xml:space="preserve">Typical ways of speaking:
Quiet: </t>
    </r>
    <r>
      <rPr>
        <i/>
        <sz val="12"/>
        <color theme="1"/>
        <rFont val="Calibri"/>
        <family val="2"/>
        <scheme val="minor"/>
      </rPr>
      <t>Do not make a sound</t>
    </r>
    <r>
      <rPr>
        <b/>
        <i/>
        <sz val="12"/>
        <color theme="1"/>
        <rFont val="Calibri"/>
        <family val="2"/>
        <scheme val="minor"/>
      </rPr>
      <t xml:space="preserve">
Low/normal: </t>
    </r>
    <r>
      <rPr>
        <i/>
        <sz val="12"/>
        <color theme="1"/>
        <rFont val="Calibri"/>
        <family val="2"/>
        <scheme val="minor"/>
      </rPr>
      <t>Speak quietly, sing softly</t>
    </r>
    <r>
      <rPr>
        <b/>
        <i/>
        <sz val="12"/>
        <color theme="1"/>
        <rFont val="Calibri"/>
        <family val="2"/>
        <scheme val="minor"/>
      </rPr>
      <t xml:space="preserve">
Loud: </t>
    </r>
    <r>
      <rPr>
        <i/>
        <sz val="12"/>
        <color theme="1"/>
        <rFont val="Calibri"/>
        <family val="2"/>
        <scheme val="minor"/>
      </rPr>
      <t>shout, scream, sing loudly</t>
    </r>
  </si>
  <si>
    <t>Air velocity in m/s</t>
  </si>
  <si>
    <t>This tool was built with great care and reviewed in detail but it may contain errors. DO NOT use the tool as sole element for critical decisions.</t>
  </si>
  <si>
    <t>Source: http://www.nejm.org/doi/10.1056/NEJMc2004973</t>
  </si>
  <si>
    <t>- Virus concentration in the room when leaving after x minutes: Concentration that has built up by then.</t>
  </si>
  <si>
    <t>- Virus concentration at steady-state: Which is the highest possible concentration when virus carriers are in the room for an unlimited time.</t>
  </si>
  <si>
    <r>
      <t>Indoor Scenario Simulator for COVID-19</t>
    </r>
    <r>
      <rPr>
        <sz val="18"/>
        <color theme="1"/>
        <rFont val="Calibri"/>
        <family val="2"/>
        <scheme val="minor"/>
      </rPr>
      <t xml:space="preserve"> (seco-Tool to estimate the viral burden in a closed room)</t>
    </r>
  </si>
  <si>
    <t>- Minutes to critical number of inhaled viruses: This is the time until x viruses have been inhaled, including the time after the virus carriers have left the room.</t>
  </si>
  <si>
    <t>This tool calculates the concentration of viruses in a room with perfect mixing for one or more people who emit viruses when breathing normally, speaking softly or loudly. The percentiles of the distribution of the viral emission strength were modelled from published numbers of viral copies determined by polymerase chain reaction (PCR), and what is known about aerosol emissions in the adult population.</t>
  </si>
  <si>
    <t>Cumulative number of virus copies (determined by PCR) that should not be exceeded.</t>
  </si>
  <si>
    <t>Version 1.5 (en) by Michael Riediker, scoeh.ch, 10 November 2020. Reviewed by Christian Monn, Swiss State Secretariat for Economic Affairs SECO (seco.admin.ch).</t>
  </si>
  <si>
    <t>Change log</t>
  </si>
  <si>
    <t>November 10, 2020: A code error in fields D51-D171 led to a too slow decrease after the end of the stay of an emitter. In certain cases this could result in too short a time to infective dose (only if time to dose was greater than time of the emitter in the room)</t>
  </si>
  <si>
    <t>November 29, 2020 (v1.5.1): field B21 (sheet User), translation of German text into English.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</si>
</sst>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_-* #,##0.00\ _C_H_F_-;\-* #,##0.00\ _C_H_F_-;_-* &quot;-&quot;??\ _C_H_F_-;_-@_-"/>
    <numFmt numFmtId="167" formatCode="0.0"/>
  </numFmts>
  <fonts count="19" x14ac:knownFonts="1">
    <font>
      <sz val="12"/>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1"/>
      <color rgb="FF44546A"/>
      <name val="Arial"/>
      <family val="2"/>
    </font>
    <font>
      <sz val="8"/>
      <name val="Calibri"/>
      <family val="2"/>
      <scheme val="minor"/>
    </font>
    <font>
      <i/>
      <sz val="12"/>
      <color theme="1"/>
      <name val="Calibri"/>
      <family val="2"/>
      <scheme val="minor"/>
    </font>
    <font>
      <sz val="12"/>
      <color theme="1"/>
      <name val="Calibri"/>
      <family val="2"/>
      <scheme val="minor"/>
    </font>
    <font>
      <b/>
      <i/>
      <sz val="12"/>
      <color theme="1"/>
      <name val="Calibri"/>
      <family val="2"/>
      <scheme val="minor"/>
    </font>
    <font>
      <vertAlign val="superscript"/>
      <sz val="12"/>
      <color theme="1"/>
      <name val="Calibri (Textkörper)"/>
    </font>
    <font>
      <sz val="14"/>
      <color theme="1"/>
      <name val="Calibri"/>
      <family val="2"/>
      <scheme val="minor"/>
    </font>
    <font>
      <b/>
      <sz val="14"/>
      <color theme="1"/>
      <name val="Calibri"/>
      <family val="2"/>
      <scheme val="minor"/>
    </font>
    <font>
      <sz val="16"/>
      <color theme="1"/>
      <name val="Calibri"/>
      <family val="2"/>
      <scheme val="minor"/>
    </font>
    <font>
      <i/>
      <vertAlign val="superscript"/>
      <sz val="12"/>
      <color theme="1"/>
      <name val="Calibri (Textkörper)"/>
    </font>
    <font>
      <b/>
      <sz val="12"/>
      <color rgb="FFFF0000"/>
      <name val="Calibri"/>
      <family val="2"/>
      <scheme val="minor"/>
    </font>
    <font>
      <vertAlign val="superscript"/>
      <sz val="12"/>
      <color theme="1"/>
      <name val="Calibri (Body)"/>
    </font>
    <font>
      <b/>
      <vertAlign val="superscript"/>
      <sz val="14"/>
      <color theme="1"/>
      <name val="Calibri (Body)"/>
    </font>
    <font>
      <i/>
      <vertAlign val="superscript"/>
      <sz val="12"/>
      <color theme="1"/>
      <name val="Calibri (Body)"/>
    </font>
    <font>
      <sz val="18"/>
      <color theme="1"/>
      <name val="Calibri"/>
      <family val="2"/>
      <scheme val="minor"/>
    </font>
  </fonts>
  <fills count="6">
    <fill>
      <patternFill patternType="none"/>
    </fill>
    <fill>
      <patternFill patternType="gray125"/>
    </fill>
    <fill>
      <patternFill patternType="solid">
        <fgColor rgb="FFADFEFF"/>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theme="0"/>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65">
    <xf numFmtId="0" fontId="0" fillId="0" borderId="0" xfId="0"/>
    <xf numFmtId="0" fontId="1" fillId="0" borderId="0" xfId="0" applyFont="1"/>
    <xf numFmtId="0" fontId="2" fillId="0" borderId="0" xfId="0" applyFont="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0" fillId="0" borderId="9" xfId="0" applyBorder="1"/>
    <xf numFmtId="0" fontId="1" fillId="0" borderId="4" xfId="0" applyFont="1" applyBorder="1"/>
    <xf numFmtId="0" fontId="6" fillId="0" borderId="0" xfId="0" applyFont="1"/>
    <xf numFmtId="0" fontId="1" fillId="0" borderId="10" xfId="0" applyFont="1" applyBorder="1"/>
    <xf numFmtId="0" fontId="0" fillId="0" borderId="11" xfId="0" applyBorder="1"/>
    <xf numFmtId="0" fontId="0" fillId="0" borderId="6" xfId="0" applyFont="1" applyBorder="1"/>
    <xf numFmtId="0" fontId="0" fillId="0" borderId="8" xfId="0" applyFont="1" applyBorder="1"/>
    <xf numFmtId="0" fontId="0" fillId="0" borderId="10" xfId="0" applyBorder="1"/>
    <xf numFmtId="0" fontId="0" fillId="0" borderId="6" xfId="0" applyBorder="1"/>
    <xf numFmtId="0" fontId="0" fillId="0" borderId="8" xfId="0" applyBorder="1"/>
    <xf numFmtId="0" fontId="6" fillId="0" borderId="6" xfId="0" applyFont="1" applyBorder="1"/>
    <xf numFmtId="0" fontId="6" fillId="0" borderId="0" xfId="0" applyFont="1" applyBorder="1"/>
    <xf numFmtId="0" fontId="6" fillId="0" borderId="7" xfId="0" applyFont="1" applyBorder="1"/>
    <xf numFmtId="11" fontId="0" fillId="0" borderId="0" xfId="0" applyNumberFormat="1" applyBorder="1"/>
    <xf numFmtId="11" fontId="0" fillId="0" borderId="7" xfId="0" applyNumberFormat="1" applyBorder="1"/>
    <xf numFmtId="0" fontId="6" fillId="0" borderId="0" xfId="0" applyFont="1" applyAlignment="1"/>
    <xf numFmtId="0" fontId="0" fillId="0" borderId="0" xfId="0" applyFill="1"/>
    <xf numFmtId="0" fontId="0" fillId="0" borderId="0" xfId="0" applyFill="1" applyBorder="1"/>
    <xf numFmtId="0" fontId="6" fillId="0" borderId="0" xfId="0" applyFont="1" applyFill="1" applyBorder="1"/>
    <xf numFmtId="0" fontId="0" fillId="0" borderId="4" xfId="0" applyFill="1" applyBorder="1"/>
    <xf numFmtId="0" fontId="0" fillId="0" borderId="10" xfId="0" applyFill="1" applyBorder="1"/>
    <xf numFmtId="0" fontId="6" fillId="0" borderId="10" xfId="0" applyFont="1" applyFill="1" applyBorder="1"/>
    <xf numFmtId="0" fontId="0" fillId="0" borderId="5" xfId="0" applyFill="1" applyBorder="1"/>
    <xf numFmtId="0" fontId="1" fillId="0" borderId="6" xfId="0" applyFont="1" applyFill="1" applyBorder="1"/>
    <xf numFmtId="0" fontId="6" fillId="0" borderId="7" xfId="0" applyFont="1" applyFill="1" applyBorder="1"/>
    <xf numFmtId="0" fontId="6" fillId="0" borderId="6" xfId="0" applyFont="1" applyFill="1" applyBorder="1"/>
    <xf numFmtId="0" fontId="0" fillId="0" borderId="6" xfId="0" applyFill="1" applyBorder="1"/>
    <xf numFmtId="0" fontId="0" fillId="0" borderId="7" xfId="0" applyFill="1" applyBorder="1"/>
    <xf numFmtId="0" fontId="0" fillId="0" borderId="9" xfId="0" applyFill="1" applyBorder="1"/>
    <xf numFmtId="9" fontId="0" fillId="0" borderId="0" xfId="2" applyFont="1"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9" xfId="0" applyFill="1" applyBorder="1" applyAlignment="1">
      <alignment horizontal="center"/>
    </xf>
    <xf numFmtId="0" fontId="1" fillId="0" borderId="8" xfId="0" applyFont="1" applyFill="1" applyBorder="1"/>
    <xf numFmtId="0" fontId="1" fillId="0" borderId="11" xfId="0" applyFont="1" applyFill="1" applyBorder="1" applyAlignment="1">
      <alignment horizontal="center"/>
    </xf>
    <xf numFmtId="164" fontId="0" fillId="0" borderId="0" xfId="2" applyNumberFormat="1" applyFont="1" applyBorder="1"/>
    <xf numFmtId="164" fontId="0" fillId="0" borderId="7" xfId="2" applyNumberFormat="1" applyFont="1" applyBorder="1"/>
    <xf numFmtId="164" fontId="0" fillId="0" borderId="11" xfId="2" applyNumberFormat="1" applyFont="1" applyBorder="1"/>
    <xf numFmtId="164" fontId="0" fillId="0" borderId="9" xfId="2" applyNumberFormat="1" applyFont="1" applyBorder="1"/>
    <xf numFmtId="9" fontId="1" fillId="0" borderId="11" xfId="2" applyFont="1" applyFill="1" applyBorder="1" applyAlignment="1">
      <alignment horizontal="left"/>
    </xf>
    <xf numFmtId="0" fontId="0" fillId="0" borderId="0" xfId="0" applyFont="1" applyFill="1" applyBorder="1"/>
    <xf numFmtId="0" fontId="0" fillId="0" borderId="6" xfId="0" applyFont="1" applyFill="1" applyBorder="1"/>
    <xf numFmtId="0" fontId="0" fillId="0" borderId="11" xfId="0" applyFont="1" applyFill="1" applyBorder="1"/>
    <xf numFmtId="0" fontId="1" fillId="0" borderId="11" xfId="0" applyFont="1" applyFill="1" applyBorder="1"/>
    <xf numFmtId="166" fontId="0" fillId="0" borderId="0" xfId="0" applyNumberFormat="1"/>
    <xf numFmtId="43" fontId="0" fillId="0" borderId="0" xfId="1" applyFont="1" applyBorder="1"/>
    <xf numFmtId="0" fontId="1" fillId="0" borderId="0" xfId="0" applyFont="1" applyFill="1" applyBorder="1"/>
    <xf numFmtId="0" fontId="0" fillId="0" borderId="0" xfId="0" applyFont="1"/>
    <xf numFmtId="0" fontId="1" fillId="0" borderId="4" xfId="0" applyFont="1" applyFill="1" applyBorder="1"/>
    <xf numFmtId="0" fontId="0" fillId="0" borderId="10" xfId="0" applyFont="1" applyFill="1" applyBorder="1"/>
    <xf numFmtId="0" fontId="0" fillId="0" borderId="8" xfId="0" applyFont="1" applyFill="1" applyBorder="1"/>
    <xf numFmtId="0" fontId="1" fillId="0" borderId="0" xfId="0" applyFont="1" applyBorder="1"/>
    <xf numFmtId="0" fontId="0" fillId="3" borderId="0" xfId="0" applyFill="1" applyProtection="1"/>
    <xf numFmtId="0" fontId="0" fillId="0" borderId="0" xfId="0" applyProtection="1"/>
    <xf numFmtId="0" fontId="3" fillId="3" borderId="0" xfId="0" applyFont="1" applyFill="1" applyProtection="1"/>
    <xf numFmtId="15" fontId="0" fillId="3" borderId="0" xfId="0" applyNumberFormat="1" applyFill="1" applyProtection="1"/>
    <xf numFmtId="0" fontId="0" fillId="3" borderId="16" xfId="0" applyFill="1" applyBorder="1" applyProtection="1"/>
    <xf numFmtId="0" fontId="10" fillId="3" borderId="0" xfId="0" applyFont="1" applyFill="1" applyProtection="1"/>
    <xf numFmtId="0" fontId="12" fillId="3" borderId="12" xfId="0" applyFont="1" applyFill="1" applyBorder="1" applyProtection="1"/>
    <xf numFmtId="0" fontId="10" fillId="3" borderId="12" xfId="0" applyFont="1" applyFill="1" applyBorder="1" applyProtection="1"/>
    <xf numFmtId="0" fontId="0" fillId="3" borderId="0" xfId="0" quotePrefix="1" applyFill="1" applyProtection="1"/>
    <xf numFmtId="0" fontId="11" fillId="3" borderId="0" xfId="0" applyFont="1" applyFill="1" applyProtection="1"/>
    <xf numFmtId="0" fontId="6" fillId="3" borderId="0" xfId="0" applyFont="1" applyFill="1" applyProtection="1"/>
    <xf numFmtId="165" fontId="0" fillId="3" borderId="0" xfId="0" applyNumberFormat="1" applyFill="1" applyBorder="1" applyProtection="1"/>
    <xf numFmtId="0" fontId="0" fillId="3" borderId="0" xfId="0" applyFill="1" applyBorder="1" applyProtection="1"/>
    <xf numFmtId="0" fontId="11" fillId="3" borderId="0" xfId="0" applyFont="1" applyFill="1" applyBorder="1" applyProtection="1"/>
    <xf numFmtId="0" fontId="8" fillId="3" borderId="0" xfId="0" applyFont="1" applyFill="1" applyBorder="1" applyProtection="1"/>
    <xf numFmtId="0" fontId="8" fillId="3" borderId="0" xfId="0" applyFont="1" applyFill="1" applyProtection="1"/>
    <xf numFmtId="0" fontId="1" fillId="3" borderId="0" xfId="0" applyFont="1" applyFill="1" applyProtection="1"/>
    <xf numFmtId="0" fontId="6" fillId="3" borderId="0" xfId="0" applyFont="1" applyFill="1" applyBorder="1" applyProtection="1"/>
    <xf numFmtId="0" fontId="6" fillId="3" borderId="0" xfId="0" applyFont="1" applyFill="1" applyAlignment="1" applyProtection="1">
      <alignment horizontal="center" vertical="center"/>
    </xf>
    <xf numFmtId="0" fontId="0" fillId="3" borderId="0" xfId="0" applyFill="1" applyAlignment="1" applyProtection="1">
      <alignment horizontal="center" vertical="center"/>
    </xf>
    <xf numFmtId="0" fontId="0" fillId="3" borderId="0" xfId="0" applyFont="1" applyFill="1" applyBorder="1" applyAlignment="1" applyProtection="1">
      <alignment horizontal="right" vertical="center"/>
    </xf>
    <xf numFmtId="0" fontId="0" fillId="3" borderId="14" xfId="0" applyFill="1" applyBorder="1" applyAlignment="1" applyProtection="1">
      <alignment vertical="center"/>
    </xf>
    <xf numFmtId="9" fontId="0" fillId="5" borderId="14" xfId="2" applyFont="1" applyFill="1" applyBorder="1" applyAlignment="1" applyProtection="1">
      <alignment vertical="center"/>
    </xf>
    <xf numFmtId="9" fontId="0" fillId="3" borderId="14" xfId="2" applyFont="1" applyFill="1" applyBorder="1" applyAlignment="1" applyProtection="1">
      <alignment vertical="center"/>
    </xf>
    <xf numFmtId="9" fontId="0" fillId="3" borderId="14" xfId="0" applyNumberFormat="1" applyFill="1" applyBorder="1" applyAlignment="1" applyProtection="1">
      <alignment vertical="center"/>
    </xf>
    <xf numFmtId="0" fontId="6" fillId="3" borderId="14" xfId="0" applyFont="1" applyFill="1" applyBorder="1" applyAlignment="1" applyProtection="1">
      <alignment vertical="center" wrapText="1"/>
    </xf>
    <xf numFmtId="0" fontId="14" fillId="3" borderId="0" xfId="0" applyFont="1" applyFill="1" applyProtection="1"/>
    <xf numFmtId="0" fontId="6" fillId="3" borderId="0" xfId="0" applyFont="1" applyFill="1" applyBorder="1" applyAlignment="1" applyProtection="1">
      <alignment wrapText="1"/>
    </xf>
    <xf numFmtId="0" fontId="6" fillId="3" borderId="0" xfId="0" applyFont="1" applyFill="1" applyBorder="1" applyAlignment="1" applyProtection="1">
      <alignment horizontal="left" wrapText="1"/>
    </xf>
    <xf numFmtId="0" fontId="12" fillId="3" borderId="0" xfId="0" applyFont="1" applyFill="1" applyProtection="1"/>
    <xf numFmtId="0" fontId="12" fillId="3" borderId="0" xfId="0" applyFont="1" applyFill="1" applyBorder="1" applyProtection="1"/>
    <xf numFmtId="0" fontId="0" fillId="3" borderId="0" xfId="0" applyFont="1" applyFill="1" applyProtection="1"/>
    <xf numFmtId="2" fontId="0" fillId="4" borderId="0" xfId="0" applyNumberFormat="1" applyFont="1" applyFill="1" applyProtection="1"/>
    <xf numFmtId="2" fontId="0" fillId="3" borderId="0" xfId="0" applyNumberFormat="1" applyFill="1" applyProtection="1"/>
    <xf numFmtId="2" fontId="0" fillId="0" borderId="0" xfId="0" applyNumberFormat="1" applyProtection="1"/>
    <xf numFmtId="0" fontId="4" fillId="3" borderId="0" xfId="0" applyFont="1" applyFill="1" applyProtection="1"/>
    <xf numFmtId="2" fontId="0" fillId="4" borderId="0" xfId="0" applyNumberFormat="1" applyFill="1" applyProtection="1"/>
    <xf numFmtId="9" fontId="6" fillId="3" borderId="17" xfId="2" applyFont="1" applyFill="1" applyBorder="1" applyProtection="1"/>
    <xf numFmtId="0" fontId="6" fillId="3" borderId="0" xfId="0" applyFont="1" applyFill="1" applyBorder="1" applyAlignment="1" applyProtection="1">
      <alignment vertical="center" wrapText="1"/>
    </xf>
    <xf numFmtId="0" fontId="6" fillId="3" borderId="16" xfId="0" applyFont="1" applyFill="1" applyBorder="1" applyProtection="1"/>
    <xf numFmtId="0" fontId="0" fillId="4" borderId="13" xfId="0" applyFill="1" applyBorder="1" applyProtection="1"/>
    <xf numFmtId="2" fontId="0" fillId="4" borderId="0" xfId="0" applyNumberFormat="1" applyFill="1" applyBorder="1" applyProtection="1"/>
    <xf numFmtId="0" fontId="0" fillId="4" borderId="17" xfId="0" applyFill="1" applyBorder="1" applyProtection="1"/>
    <xf numFmtId="0" fontId="0" fillId="4" borderId="0" xfId="0" applyFill="1" applyBorder="1" applyProtection="1"/>
    <xf numFmtId="0" fontId="0" fillId="4" borderId="0" xfId="0" applyFill="1" applyProtection="1"/>
    <xf numFmtId="0" fontId="0" fillId="4" borderId="15" xfId="0" applyFill="1" applyBorder="1" applyProtection="1"/>
    <xf numFmtId="2" fontId="0" fillId="4" borderId="16" xfId="0" applyNumberFormat="1" applyFill="1" applyBorder="1" applyProtection="1"/>
    <xf numFmtId="0" fontId="0" fillId="4" borderId="18" xfId="0" applyFill="1" applyBorder="1" applyProtection="1"/>
    <xf numFmtId="0" fontId="0" fillId="4" borderId="16" xfId="0" applyFill="1" applyBorder="1" applyProtection="1"/>
    <xf numFmtId="0" fontId="0" fillId="2" borderId="0" xfId="0" applyFill="1" applyBorder="1" applyProtection="1">
      <protection locked="0"/>
    </xf>
    <xf numFmtId="0" fontId="0" fillId="2" borderId="0" xfId="0" applyFill="1" applyProtection="1">
      <protection locked="0"/>
    </xf>
    <xf numFmtId="9" fontId="0" fillId="2" borderId="14" xfId="2" applyFont="1" applyFill="1" applyBorder="1" applyAlignment="1" applyProtection="1">
      <alignment vertical="center"/>
      <protection locked="0"/>
    </xf>
    <xf numFmtId="0" fontId="0" fillId="3" borderId="0" xfId="0" applyFill="1" applyProtection="1">
      <protection hidden="1"/>
    </xf>
    <xf numFmtId="0" fontId="0" fillId="0" borderId="0" xfId="0" applyProtection="1">
      <protection hidden="1"/>
    </xf>
    <xf numFmtId="0" fontId="10" fillId="3" borderId="0" xfId="0" applyFont="1" applyFill="1" applyProtection="1">
      <protection hidden="1"/>
    </xf>
    <xf numFmtId="0" fontId="10" fillId="0" borderId="0" xfId="0" applyFont="1" applyProtection="1">
      <protection hidden="1"/>
    </xf>
    <xf numFmtId="0" fontId="12" fillId="3" borderId="0" xfId="0" applyFont="1" applyFill="1" applyProtection="1">
      <protection hidden="1"/>
    </xf>
    <xf numFmtId="0" fontId="12" fillId="0" borderId="0" xfId="0" applyFont="1" applyProtection="1">
      <protection hidden="1"/>
    </xf>
    <xf numFmtId="0" fontId="0" fillId="0" borderId="0" xfId="0" applyFill="1" applyProtection="1">
      <protection hidden="1"/>
    </xf>
    <xf numFmtId="167" fontId="0" fillId="5" borderId="0" xfId="0" applyNumberFormat="1" applyFill="1" applyBorder="1" applyProtection="1"/>
    <xf numFmtId="0" fontId="1" fillId="3" borderId="0" xfId="0" applyFont="1" applyFill="1" applyAlignment="1" applyProtection="1">
      <alignment horizontal="center" wrapText="1"/>
    </xf>
    <xf numFmtId="0" fontId="1" fillId="3" borderId="0" xfId="0" applyFont="1" applyFill="1" applyAlignment="1" applyProtection="1">
      <alignment horizontal="left"/>
    </xf>
    <xf numFmtId="0" fontId="11" fillId="0" borderId="0" xfId="0" applyFont="1"/>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2" fontId="0" fillId="4" borderId="15" xfId="0" applyNumberFormat="1" applyFill="1" applyBorder="1" applyAlignment="1" applyProtection="1">
      <alignment horizontal="center"/>
    </xf>
    <xf numFmtId="2" fontId="0" fillId="4" borderId="18" xfId="0" applyNumberFormat="1" applyFill="1" applyBorder="1" applyAlignment="1" applyProtection="1">
      <alignment horizontal="center"/>
    </xf>
    <xf numFmtId="0" fontId="0" fillId="4" borderId="12" xfId="0" applyFill="1" applyBorder="1" applyAlignment="1" applyProtection="1">
      <alignment horizontal="center"/>
    </xf>
    <xf numFmtId="0" fontId="0" fillId="4" borderId="0" xfId="0" applyFill="1" applyBorder="1" applyAlignment="1" applyProtection="1">
      <alignment horizontal="center"/>
    </xf>
    <xf numFmtId="0" fontId="0" fillId="4" borderId="16" xfId="0" applyFill="1" applyBorder="1" applyAlignment="1" applyProtection="1">
      <alignment horizontal="center"/>
    </xf>
    <xf numFmtId="2" fontId="0" fillId="4" borderId="20" xfId="0" applyNumberFormat="1" applyFill="1" applyBorder="1" applyAlignment="1" applyProtection="1">
      <alignment horizontal="center"/>
    </xf>
    <xf numFmtId="2" fontId="0" fillId="4" borderId="21" xfId="0" applyNumberFormat="1" applyFill="1" applyBorder="1" applyAlignment="1" applyProtection="1">
      <alignment horizontal="center"/>
    </xf>
    <xf numFmtId="2" fontId="0" fillId="4" borderId="13" xfId="0" applyNumberFormat="1" applyFill="1" applyBorder="1" applyAlignment="1" applyProtection="1">
      <alignment horizontal="center"/>
    </xf>
    <xf numFmtId="2" fontId="0" fillId="4" borderId="17" xfId="0" applyNumberFormat="1" applyFill="1" applyBorder="1" applyAlignment="1" applyProtection="1">
      <alignment horizontal="center"/>
    </xf>
    <xf numFmtId="0" fontId="0" fillId="2" borderId="22"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3" borderId="0" xfId="0" applyFill="1" applyAlignment="1" applyProtection="1">
      <alignment horizontal="left" wrapText="1"/>
    </xf>
    <xf numFmtId="0" fontId="6" fillId="3" borderId="13"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0" fontId="6" fillId="3" borderId="16" xfId="0" applyFont="1" applyFill="1" applyBorder="1" applyAlignment="1" applyProtection="1">
      <alignment horizontal="center" vertical="center" wrapText="1"/>
    </xf>
    <xf numFmtId="0" fontId="6" fillId="3" borderId="18" xfId="0" applyFont="1" applyFill="1" applyBorder="1" applyAlignment="1" applyProtection="1">
      <alignment horizontal="center" vertical="center" wrapText="1"/>
    </xf>
    <xf numFmtId="0" fontId="6" fillId="3" borderId="0" xfId="0" applyFont="1" applyFill="1" applyBorder="1" applyAlignment="1" applyProtection="1">
      <alignment wrapText="1"/>
    </xf>
    <xf numFmtId="2" fontId="0" fillId="4" borderId="0" xfId="0" applyNumberFormat="1" applyFont="1" applyFill="1" applyAlignment="1" applyProtection="1">
      <alignment horizontal="center"/>
    </xf>
    <xf numFmtId="2" fontId="0" fillId="4" borderId="0" xfId="0" applyNumberFormat="1" applyFill="1" applyAlignment="1" applyProtection="1">
      <alignment horizontal="center"/>
    </xf>
    <xf numFmtId="0" fontId="0" fillId="2" borderId="19"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6" fillId="3" borderId="24" xfId="0" applyFont="1" applyFill="1" applyBorder="1" applyAlignment="1" applyProtection="1">
      <alignment horizontal="left" wrapText="1"/>
    </xf>
    <xf numFmtId="0" fontId="6" fillId="3" borderId="0" xfId="0" applyFont="1" applyFill="1" applyBorder="1" applyAlignment="1" applyProtection="1">
      <alignment horizontal="left"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6" fillId="0" borderId="10" xfId="0" applyFont="1" applyBorder="1" applyAlignment="1">
      <alignment horizontal="center" wrapText="1"/>
    </xf>
    <xf numFmtId="0" fontId="6" fillId="0" borderId="0" xfId="0" applyFont="1"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6" fillId="0" borderId="0" xfId="0" applyFont="1" applyFill="1" applyBorder="1" applyAlignment="1">
      <alignment vertical="center" wrapText="1"/>
    </xf>
    <xf numFmtId="0" fontId="6" fillId="0" borderId="7" xfId="0" applyFont="1" applyFill="1" applyBorder="1" applyAlignment="1">
      <alignment vertical="center" wrapText="1"/>
    </xf>
    <xf numFmtId="0" fontId="6" fillId="0" borderId="11" xfId="0" applyFont="1" applyFill="1" applyBorder="1" applyAlignment="1">
      <alignment vertical="center" wrapText="1"/>
    </xf>
    <xf numFmtId="0" fontId="6" fillId="0" borderId="9" xfId="0" applyFont="1" applyFill="1" applyBorder="1" applyAlignment="1">
      <alignment vertical="center" wrapText="1"/>
    </xf>
  </cellXfs>
  <cellStyles count="3">
    <cellStyle name="Komma" xfId="1" builtinId="3"/>
    <cellStyle name="Prozent" xfId="2" builtinId="5"/>
    <cellStyle name="Standard"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DF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ADC0-F8A3-634C-B858-7FBED44D723C}">
  <dimension ref="A1:R111"/>
  <sheetViews>
    <sheetView tabSelected="1" zoomScaleNormal="100" workbookViewId="0">
      <selection activeCell="B20" sqref="B20"/>
    </sheetView>
  </sheetViews>
  <sheetFormatPr baseColWidth="10" defaultRowHeight="16" x14ac:dyDescent="0.2"/>
  <cols>
    <col min="1" max="1" width="2" style="62" customWidth="1"/>
    <col min="2" max="2" width="24.1640625" style="62" customWidth="1"/>
    <col min="3" max="6" width="16.33203125" style="62" customWidth="1"/>
    <col min="7" max="7" width="5" style="62" customWidth="1"/>
    <col min="8" max="10" width="9.5" style="62" customWidth="1"/>
    <col min="11" max="11" width="9.6640625" style="62" customWidth="1"/>
    <col min="12" max="12" width="10.1640625" style="62" customWidth="1"/>
    <col min="13" max="13" width="11.83203125" style="62" customWidth="1"/>
    <col min="14" max="14" width="10.1640625" style="62" customWidth="1"/>
    <col min="15" max="15" width="7.6640625" style="62" customWidth="1"/>
    <col min="16" max="16" width="11.83203125" style="62" customWidth="1"/>
    <col min="17" max="17" width="2.33203125" style="62" customWidth="1"/>
    <col min="18" max="18" width="10.83203125" style="119"/>
    <col min="19" max="16384" width="10.83203125" style="114"/>
  </cols>
  <sheetData>
    <row r="1" spans="1:18" x14ac:dyDescent="0.2">
      <c r="A1" s="61"/>
      <c r="B1" s="61"/>
      <c r="C1" s="61"/>
      <c r="D1" s="61"/>
      <c r="E1" s="61"/>
      <c r="F1" s="61"/>
      <c r="G1" s="61"/>
      <c r="H1" s="61"/>
      <c r="I1" s="61"/>
      <c r="J1" s="61"/>
      <c r="K1" s="61"/>
      <c r="L1" s="61"/>
      <c r="M1" s="61"/>
      <c r="N1" s="61"/>
      <c r="O1" s="61"/>
      <c r="P1" s="61"/>
      <c r="Q1" s="61"/>
      <c r="R1" s="113"/>
    </row>
    <row r="2" spans="1:18" ht="24" x14ac:dyDescent="0.3">
      <c r="A2" s="61"/>
      <c r="B2" s="63" t="s">
        <v>127</v>
      </c>
      <c r="C2" s="61"/>
      <c r="D2" s="61"/>
      <c r="E2" s="61"/>
      <c r="F2" s="61"/>
      <c r="G2" s="61"/>
      <c r="H2" s="61"/>
      <c r="I2" s="61"/>
      <c r="J2" s="61"/>
      <c r="K2" s="61"/>
      <c r="L2" s="61"/>
      <c r="M2" s="61"/>
      <c r="N2" s="61"/>
      <c r="O2" s="61"/>
      <c r="P2" s="61"/>
      <c r="Q2" s="61"/>
      <c r="R2" s="113"/>
    </row>
    <row r="3" spans="1:18" x14ac:dyDescent="0.2">
      <c r="A3" s="64"/>
      <c r="B3" s="61" t="s">
        <v>131</v>
      </c>
      <c r="C3" s="61"/>
      <c r="D3" s="61"/>
      <c r="E3" s="61"/>
      <c r="F3" s="61"/>
      <c r="G3" s="61"/>
      <c r="H3" s="61"/>
      <c r="I3" s="61"/>
      <c r="J3" s="61"/>
      <c r="K3" s="61"/>
      <c r="L3" s="61"/>
      <c r="M3" s="61"/>
      <c r="N3" s="61"/>
      <c r="O3" s="61"/>
      <c r="P3" s="61"/>
      <c r="Q3" s="61"/>
      <c r="R3" s="113"/>
    </row>
    <row r="4" spans="1:18" x14ac:dyDescent="0.2">
      <c r="A4" s="65"/>
      <c r="B4" s="61"/>
      <c r="C4" s="61"/>
      <c r="D4" s="61"/>
      <c r="E4" s="61"/>
      <c r="F4" s="61"/>
      <c r="G4" s="61"/>
      <c r="H4" s="61"/>
      <c r="I4" s="61"/>
      <c r="J4" s="61"/>
      <c r="K4" s="61"/>
      <c r="L4" s="61"/>
      <c r="M4" s="61"/>
      <c r="N4" s="61"/>
      <c r="O4" s="61"/>
      <c r="P4" s="61"/>
      <c r="Q4" s="61"/>
      <c r="R4" s="113"/>
    </row>
    <row r="5" spans="1:18" s="116" customFormat="1" ht="21" x14ac:dyDescent="0.25">
      <c r="A5" s="66"/>
      <c r="B5" s="67" t="s">
        <v>2</v>
      </c>
      <c r="C5" s="68"/>
      <c r="D5" s="68"/>
      <c r="E5" s="68"/>
      <c r="F5" s="68"/>
      <c r="G5" s="68"/>
      <c r="H5" s="68"/>
      <c r="I5" s="68"/>
      <c r="J5" s="68"/>
      <c r="K5" s="68"/>
      <c r="L5" s="68"/>
      <c r="M5" s="68"/>
      <c r="N5" s="68"/>
      <c r="O5" s="68"/>
      <c r="P5" s="68"/>
      <c r="Q5" s="66"/>
      <c r="R5" s="115"/>
    </row>
    <row r="6" spans="1:18" ht="31" customHeight="1" x14ac:dyDescent="0.2">
      <c r="A6" s="61"/>
      <c r="B6" s="137" t="s">
        <v>129</v>
      </c>
      <c r="C6" s="137"/>
      <c r="D6" s="137"/>
      <c r="E6" s="137"/>
      <c r="F6" s="137"/>
      <c r="G6" s="137"/>
      <c r="H6" s="137"/>
      <c r="I6" s="137"/>
      <c r="J6" s="137"/>
      <c r="K6" s="137"/>
      <c r="L6" s="137"/>
      <c r="M6" s="137"/>
      <c r="N6" s="137"/>
      <c r="O6" s="137"/>
      <c r="P6" s="137"/>
      <c r="Q6" s="61"/>
      <c r="R6" s="113"/>
    </row>
    <row r="7" spans="1:18" ht="24" customHeight="1" x14ac:dyDescent="0.2">
      <c r="A7" s="61"/>
      <c r="B7" s="61" t="s">
        <v>3</v>
      </c>
      <c r="C7" s="61"/>
      <c r="D7" s="61"/>
      <c r="E7" s="61"/>
      <c r="F7" s="61"/>
      <c r="G7" s="61"/>
      <c r="H7" s="61"/>
      <c r="I7" s="61"/>
      <c r="J7" s="61"/>
      <c r="K7" s="61"/>
      <c r="L7" s="61"/>
      <c r="M7" s="61"/>
      <c r="N7" s="61"/>
      <c r="O7" s="61"/>
      <c r="P7" s="61"/>
      <c r="Q7" s="61"/>
      <c r="R7" s="113"/>
    </row>
    <row r="8" spans="1:18" x14ac:dyDescent="0.2">
      <c r="A8" s="61"/>
      <c r="B8" s="61" t="s">
        <v>4</v>
      </c>
      <c r="C8" s="61"/>
      <c r="D8" s="61"/>
      <c r="E8" s="61"/>
      <c r="F8" s="61"/>
      <c r="G8" s="61"/>
      <c r="H8" s="61"/>
      <c r="I8" s="61"/>
      <c r="J8" s="61"/>
      <c r="K8" s="61"/>
      <c r="L8" s="61"/>
      <c r="M8" s="61"/>
      <c r="N8" s="61"/>
      <c r="O8" s="61"/>
      <c r="P8" s="61"/>
      <c r="Q8" s="61"/>
      <c r="R8" s="113"/>
    </row>
    <row r="9" spans="1:18" x14ac:dyDescent="0.2">
      <c r="A9" s="61"/>
      <c r="B9" s="69" t="s">
        <v>125</v>
      </c>
      <c r="C9" s="61"/>
      <c r="D9" s="61"/>
      <c r="E9" s="61"/>
      <c r="F9" s="61"/>
      <c r="G9" s="61"/>
      <c r="H9" s="61"/>
      <c r="I9" s="61"/>
      <c r="J9" s="61"/>
      <c r="K9" s="61"/>
      <c r="L9" s="61"/>
      <c r="M9" s="61"/>
      <c r="N9" s="61"/>
      <c r="O9" s="61"/>
      <c r="P9" s="61"/>
      <c r="Q9" s="61"/>
      <c r="R9" s="113"/>
    </row>
    <row r="10" spans="1:18" x14ac:dyDescent="0.2">
      <c r="A10" s="61"/>
      <c r="B10" s="69" t="s">
        <v>126</v>
      </c>
      <c r="C10" s="61"/>
      <c r="D10" s="61"/>
      <c r="E10" s="61"/>
      <c r="F10" s="61"/>
      <c r="G10" s="61"/>
      <c r="H10" s="61"/>
      <c r="I10" s="61"/>
      <c r="J10" s="61"/>
      <c r="K10" s="61"/>
      <c r="L10" s="61"/>
      <c r="M10" s="61"/>
      <c r="N10" s="61"/>
      <c r="O10" s="61"/>
      <c r="P10" s="61"/>
      <c r="Q10" s="61"/>
      <c r="R10" s="113"/>
    </row>
    <row r="11" spans="1:18" x14ac:dyDescent="0.2">
      <c r="A11" s="61"/>
      <c r="B11" s="69" t="s">
        <v>5</v>
      </c>
      <c r="C11" s="61"/>
      <c r="D11" s="61"/>
      <c r="E11" s="61"/>
      <c r="F11" s="61"/>
      <c r="G11" s="61"/>
      <c r="H11" s="61"/>
      <c r="I11" s="61"/>
      <c r="J11" s="61"/>
      <c r="K11" s="61"/>
      <c r="L11" s="61"/>
      <c r="M11" s="61"/>
      <c r="N11" s="61"/>
      <c r="O11" s="61"/>
      <c r="P11" s="61"/>
      <c r="Q11" s="61"/>
      <c r="R11" s="113"/>
    </row>
    <row r="12" spans="1:18" x14ac:dyDescent="0.2">
      <c r="A12" s="61"/>
      <c r="B12" s="69" t="s">
        <v>128</v>
      </c>
      <c r="C12" s="61"/>
      <c r="D12" s="61"/>
      <c r="E12" s="61"/>
      <c r="F12" s="61"/>
      <c r="G12" s="61"/>
      <c r="H12" s="61"/>
      <c r="I12" s="61"/>
      <c r="J12" s="61"/>
      <c r="K12" s="61"/>
      <c r="L12" s="61"/>
      <c r="M12" s="61"/>
      <c r="N12" s="61"/>
      <c r="O12" s="61"/>
      <c r="P12" s="61"/>
      <c r="Q12" s="61"/>
      <c r="R12" s="113"/>
    </row>
    <row r="13" spans="1:18" x14ac:dyDescent="0.2">
      <c r="A13" s="61"/>
      <c r="B13" s="69" t="s">
        <v>6</v>
      </c>
      <c r="C13" s="61"/>
      <c r="D13" s="61"/>
      <c r="E13" s="61"/>
      <c r="F13" s="61"/>
      <c r="G13" s="61"/>
      <c r="H13" s="61"/>
      <c r="I13" s="61"/>
      <c r="J13" s="61"/>
      <c r="K13" s="61"/>
      <c r="L13" s="61"/>
      <c r="M13" s="61"/>
      <c r="N13" s="61"/>
      <c r="O13" s="61"/>
      <c r="P13" s="61"/>
      <c r="Q13" s="61"/>
      <c r="R13" s="113"/>
    </row>
    <row r="14" spans="1:18" x14ac:dyDescent="0.2">
      <c r="A14" s="61"/>
      <c r="B14" s="69" t="s">
        <v>123</v>
      </c>
      <c r="C14" s="61"/>
      <c r="D14" s="61"/>
      <c r="E14" s="61"/>
      <c r="F14" s="61"/>
      <c r="G14" s="61"/>
      <c r="H14" s="61"/>
      <c r="I14" s="61"/>
      <c r="J14" s="61"/>
      <c r="K14" s="61"/>
      <c r="L14" s="61"/>
      <c r="M14" s="61"/>
      <c r="N14" s="61"/>
      <c r="O14" s="61"/>
      <c r="P14" s="61"/>
      <c r="Q14" s="61"/>
      <c r="R14" s="113"/>
    </row>
    <row r="15" spans="1:18" x14ac:dyDescent="0.2">
      <c r="A15" s="65"/>
      <c r="B15" s="61"/>
      <c r="C15" s="61"/>
      <c r="D15" s="61"/>
      <c r="E15" s="61"/>
      <c r="F15" s="61"/>
      <c r="G15" s="61"/>
      <c r="H15" s="61"/>
      <c r="I15" s="61"/>
      <c r="J15" s="61"/>
      <c r="K15" s="61"/>
      <c r="L15" s="61"/>
      <c r="M15" s="61"/>
      <c r="N15" s="61"/>
      <c r="O15" s="61"/>
      <c r="P15" s="61"/>
      <c r="Q15" s="61"/>
      <c r="R15" s="113"/>
    </row>
    <row r="16" spans="1:18" ht="21" x14ac:dyDescent="0.25">
      <c r="A16" s="61"/>
      <c r="B16" s="67" t="s">
        <v>7</v>
      </c>
      <c r="C16" s="67"/>
      <c r="D16" s="67"/>
      <c r="E16" s="67"/>
      <c r="F16" s="67"/>
      <c r="G16" s="67"/>
      <c r="H16" s="67"/>
      <c r="I16" s="67"/>
      <c r="J16" s="67"/>
      <c r="K16" s="67"/>
      <c r="L16" s="67"/>
      <c r="M16" s="67"/>
      <c r="N16" s="67"/>
      <c r="O16" s="67"/>
      <c r="P16" s="67"/>
      <c r="Q16" s="61"/>
      <c r="R16" s="113"/>
    </row>
    <row r="17" spans="1:18" ht="10" customHeight="1" x14ac:dyDescent="0.2">
      <c r="A17" s="61"/>
      <c r="B17" s="61"/>
      <c r="C17" s="61"/>
      <c r="D17" s="61"/>
      <c r="E17" s="61"/>
      <c r="F17" s="61"/>
      <c r="G17" s="61"/>
      <c r="H17" s="61"/>
      <c r="I17" s="61"/>
      <c r="J17" s="61"/>
      <c r="K17" s="61"/>
      <c r="L17" s="61"/>
      <c r="M17" s="61"/>
      <c r="N17" s="61"/>
      <c r="O17" s="61"/>
      <c r="P17" s="61"/>
      <c r="Q17" s="61"/>
      <c r="R17" s="113"/>
    </row>
    <row r="18" spans="1:18" s="116" customFormat="1" ht="19" x14ac:dyDescent="0.25">
      <c r="A18" s="66"/>
      <c r="B18" s="70" t="s">
        <v>8</v>
      </c>
      <c r="C18" s="66"/>
      <c r="D18" s="66"/>
      <c r="E18" s="66"/>
      <c r="F18" s="66"/>
      <c r="G18" s="66"/>
      <c r="H18" s="66"/>
      <c r="I18" s="66"/>
      <c r="J18" s="66"/>
      <c r="K18" s="66"/>
      <c r="L18" s="66"/>
      <c r="M18" s="66"/>
      <c r="N18" s="66"/>
      <c r="O18" s="66"/>
      <c r="P18" s="66"/>
      <c r="Q18" s="66"/>
      <c r="R18" s="115"/>
    </row>
    <row r="19" spans="1:18" x14ac:dyDescent="0.2">
      <c r="A19" s="61"/>
      <c r="B19" s="61"/>
      <c r="C19" s="61"/>
      <c r="D19" s="61"/>
      <c r="E19" s="61"/>
      <c r="F19" s="61"/>
      <c r="G19" s="61"/>
      <c r="H19" s="61"/>
      <c r="I19" s="61"/>
      <c r="J19" s="61"/>
      <c r="K19" s="61"/>
      <c r="L19" s="61"/>
      <c r="M19" s="61"/>
      <c r="N19" s="61"/>
      <c r="O19" s="61"/>
      <c r="P19" s="61"/>
      <c r="Q19" s="61"/>
      <c r="R19" s="113"/>
    </row>
    <row r="20" spans="1:18" ht="20" customHeight="1" x14ac:dyDescent="0.2">
      <c r="A20" s="61"/>
      <c r="B20" s="110">
        <v>50</v>
      </c>
      <c r="C20" s="61" t="s">
        <v>10</v>
      </c>
      <c r="D20" s="61"/>
      <c r="E20" s="61"/>
      <c r="F20" s="110">
        <v>1</v>
      </c>
      <c r="G20" s="61" t="s">
        <v>11</v>
      </c>
      <c r="H20" s="61"/>
      <c r="I20" s="61"/>
      <c r="J20" s="61"/>
      <c r="K20" s="61"/>
      <c r="L20" s="111">
        <v>0.1</v>
      </c>
      <c r="M20" s="61" t="s">
        <v>122</v>
      </c>
      <c r="N20" s="61"/>
      <c r="O20" s="61"/>
      <c r="P20" s="61"/>
      <c r="Q20" s="61"/>
      <c r="R20" s="113"/>
    </row>
    <row r="21" spans="1:18" ht="20" customHeight="1" x14ac:dyDescent="0.2">
      <c r="A21" s="61"/>
      <c r="B21" s="87" t="str">
        <f>IF(Volumen&gt;2000,"Attention, very large room volume","")</f>
        <v/>
      </c>
      <c r="C21" s="61"/>
      <c r="D21" s="61"/>
      <c r="E21" s="61"/>
      <c r="F21" s="120">
        <f>Volumen*F20/60</f>
        <v>0.83333333333333337</v>
      </c>
      <c r="G21" s="61" t="s">
        <v>12</v>
      </c>
      <c r="H21" s="61"/>
      <c r="I21" s="61"/>
      <c r="J21" s="61"/>
      <c r="K21" s="61"/>
      <c r="L21" s="71" t="str">
        <f>IF(L20&gt;0.375,"Airy, is usually perceived as a draft at temperatures below 24°C.",IF(L20&gt;0.25, "Is often perceived as a draft at temperatures below 22°C.", IF(L20&gt;0.15,"Is often perceived as a draft at temperatures below 20°C.","")))</f>
        <v/>
      </c>
      <c r="M21" s="61"/>
      <c r="N21" s="61"/>
      <c r="O21" s="61"/>
      <c r="P21" s="61"/>
      <c r="Q21" s="61"/>
      <c r="R21" s="113"/>
    </row>
    <row r="22" spans="1:18" ht="23" customHeight="1" x14ac:dyDescent="0.2">
      <c r="A22" s="61"/>
      <c r="B22" s="72"/>
      <c r="C22" s="61"/>
      <c r="D22" s="61"/>
      <c r="E22" s="61"/>
      <c r="F22" s="61"/>
      <c r="G22" s="61"/>
      <c r="H22" s="73"/>
      <c r="I22" s="61"/>
      <c r="J22" s="61"/>
      <c r="K22" s="61"/>
      <c r="L22" s="61"/>
      <c r="M22" s="61"/>
      <c r="N22" s="61"/>
      <c r="O22" s="61"/>
      <c r="P22" s="61"/>
      <c r="Q22" s="61"/>
      <c r="R22" s="113"/>
    </row>
    <row r="23" spans="1:18" ht="20" customHeight="1" x14ac:dyDescent="0.25">
      <c r="A23" s="61"/>
      <c r="B23" s="74" t="s">
        <v>9</v>
      </c>
      <c r="C23" s="74"/>
      <c r="D23" s="74"/>
      <c r="E23" s="74"/>
      <c r="F23" s="70"/>
      <c r="G23" s="70"/>
      <c r="H23" s="70"/>
      <c r="I23" s="70"/>
      <c r="J23" s="66"/>
      <c r="K23" s="66"/>
      <c r="L23" s="61"/>
      <c r="M23" s="61"/>
      <c r="N23" s="61"/>
      <c r="O23" s="61"/>
      <c r="P23" s="61"/>
      <c r="Q23" s="61"/>
      <c r="R23" s="113"/>
    </row>
    <row r="24" spans="1:18" ht="20" customHeight="1" x14ac:dyDescent="0.2">
      <c r="A24" s="61"/>
      <c r="B24" s="61"/>
      <c r="C24" s="61"/>
      <c r="D24" s="61"/>
      <c r="E24" s="61"/>
      <c r="F24" s="61"/>
      <c r="G24" s="61"/>
      <c r="H24" s="61"/>
      <c r="I24" s="61"/>
      <c r="J24" s="61"/>
      <c r="K24" s="61"/>
      <c r="L24" s="61"/>
      <c r="M24" s="61"/>
      <c r="N24" s="61"/>
      <c r="O24" s="61"/>
      <c r="P24" s="61"/>
      <c r="Q24" s="61"/>
      <c r="R24" s="113"/>
    </row>
    <row r="25" spans="1:18" ht="20" customHeight="1" x14ac:dyDescent="0.2">
      <c r="A25" s="61"/>
      <c r="B25" s="110">
        <v>60</v>
      </c>
      <c r="C25" s="61" t="s">
        <v>13</v>
      </c>
      <c r="D25" s="61"/>
      <c r="E25" s="61"/>
      <c r="F25" s="61"/>
      <c r="G25" s="61"/>
      <c r="H25" s="61"/>
      <c r="I25" s="61"/>
      <c r="J25" s="61"/>
      <c r="K25" s="61"/>
      <c r="L25" s="61"/>
      <c r="M25" s="61"/>
      <c r="N25" s="61"/>
      <c r="O25" s="61"/>
      <c r="P25" s="61"/>
      <c r="Q25" s="61"/>
      <c r="R25" s="113"/>
    </row>
    <row r="26" spans="1:18" ht="20" customHeight="1" x14ac:dyDescent="0.2">
      <c r="A26" s="61"/>
      <c r="B26" s="61"/>
      <c r="C26" s="61"/>
      <c r="D26" s="61"/>
      <c r="E26" s="61"/>
      <c r="F26" s="61"/>
      <c r="G26" s="61"/>
      <c r="H26" s="61"/>
      <c r="I26" s="61"/>
      <c r="J26" s="61"/>
      <c r="K26" s="61"/>
      <c r="L26" s="61"/>
      <c r="M26" s="61"/>
      <c r="N26" s="61"/>
      <c r="O26" s="61"/>
      <c r="P26" s="61"/>
      <c r="Q26" s="61"/>
      <c r="R26" s="113"/>
    </row>
    <row r="27" spans="1:18" ht="20" customHeight="1" x14ac:dyDescent="0.2">
      <c r="A27" s="61"/>
      <c r="B27" s="61"/>
      <c r="C27" s="75" t="s">
        <v>14</v>
      </c>
      <c r="D27" s="75"/>
      <c r="E27" s="76" t="s">
        <v>17</v>
      </c>
      <c r="F27" s="61"/>
      <c r="G27" s="61"/>
      <c r="H27" s="122" t="s">
        <v>15</v>
      </c>
      <c r="I27" s="121"/>
      <c r="J27" s="121"/>
      <c r="K27" s="61"/>
      <c r="L27" s="77" t="s">
        <v>16</v>
      </c>
      <c r="M27" s="61"/>
      <c r="N27" s="61"/>
      <c r="O27" s="61"/>
      <c r="P27" s="61"/>
      <c r="Q27" s="61"/>
      <c r="R27" s="113"/>
    </row>
    <row r="28" spans="1:18" ht="20" customHeight="1" x14ac:dyDescent="0.2">
      <c r="A28" s="61"/>
      <c r="B28" s="78"/>
      <c r="C28" s="78" t="s">
        <v>22</v>
      </c>
      <c r="D28" s="78"/>
      <c r="E28" s="78" t="s">
        <v>22</v>
      </c>
      <c r="F28" s="61"/>
      <c r="G28" s="61"/>
      <c r="H28" s="79" t="s">
        <v>23</v>
      </c>
      <c r="I28" s="79" t="s">
        <v>24</v>
      </c>
      <c r="J28" s="79" t="s">
        <v>25</v>
      </c>
      <c r="K28" s="80"/>
      <c r="L28" s="79" t="s">
        <v>26</v>
      </c>
      <c r="M28" s="79" t="s">
        <v>27</v>
      </c>
      <c r="N28" s="79" t="s">
        <v>28</v>
      </c>
      <c r="O28" s="61"/>
      <c r="P28" s="61"/>
      <c r="Q28" s="61"/>
      <c r="R28" s="113"/>
    </row>
    <row r="29" spans="1:18" ht="25" customHeight="1" x14ac:dyDescent="0.2">
      <c r="A29" s="61"/>
      <c r="B29" s="81" t="s">
        <v>20</v>
      </c>
      <c r="C29" s="124" t="s">
        <v>44</v>
      </c>
      <c r="D29" s="125"/>
      <c r="E29" s="135" t="s">
        <v>69</v>
      </c>
      <c r="F29" s="136"/>
      <c r="G29" s="82"/>
      <c r="H29" s="83">
        <f>1-I29-J29</f>
        <v>1</v>
      </c>
      <c r="I29" s="112">
        <v>0</v>
      </c>
      <c r="J29" s="112">
        <v>0</v>
      </c>
      <c r="K29" s="84"/>
      <c r="L29" s="83">
        <f>1-M29-N29</f>
        <v>1</v>
      </c>
      <c r="M29" s="112">
        <v>0</v>
      </c>
      <c r="N29" s="112">
        <v>0</v>
      </c>
      <c r="O29" s="85"/>
      <c r="P29" s="82"/>
      <c r="Q29" s="61"/>
      <c r="R29" s="113"/>
    </row>
    <row r="30" spans="1:18" ht="25" customHeight="1" x14ac:dyDescent="0.2">
      <c r="A30" s="61"/>
      <c r="B30" s="81" t="s">
        <v>21</v>
      </c>
      <c r="C30" s="124"/>
      <c r="D30" s="125"/>
      <c r="E30" s="135"/>
      <c r="F30" s="136"/>
      <c r="G30" s="82"/>
      <c r="H30" s="83">
        <f t="shared" ref="H30:H32" si="0">1-I30-J30</f>
        <v>1</v>
      </c>
      <c r="I30" s="112">
        <v>0</v>
      </c>
      <c r="J30" s="112">
        <v>0</v>
      </c>
      <c r="K30" s="84"/>
      <c r="L30" s="83">
        <f t="shared" ref="L30:L32" si="1">1-M30-N30</f>
        <v>1</v>
      </c>
      <c r="M30" s="112">
        <v>0</v>
      </c>
      <c r="N30" s="112">
        <v>0</v>
      </c>
      <c r="O30" s="86"/>
      <c r="P30" s="82"/>
      <c r="Q30" s="61"/>
      <c r="R30" s="113"/>
    </row>
    <row r="31" spans="1:18" ht="25" customHeight="1" x14ac:dyDescent="0.2">
      <c r="A31" s="61"/>
      <c r="B31" s="81" t="s">
        <v>19</v>
      </c>
      <c r="C31" s="124"/>
      <c r="D31" s="125"/>
      <c r="E31" s="135"/>
      <c r="F31" s="136"/>
      <c r="G31" s="82"/>
      <c r="H31" s="83">
        <f t="shared" si="0"/>
        <v>1</v>
      </c>
      <c r="I31" s="112">
        <v>0</v>
      </c>
      <c r="J31" s="112">
        <v>0</v>
      </c>
      <c r="K31" s="84"/>
      <c r="L31" s="83">
        <f t="shared" si="1"/>
        <v>1</v>
      </c>
      <c r="M31" s="112">
        <v>0</v>
      </c>
      <c r="N31" s="112">
        <v>0</v>
      </c>
      <c r="O31" s="86"/>
      <c r="P31" s="82"/>
      <c r="Q31" s="61"/>
      <c r="R31" s="113"/>
    </row>
    <row r="32" spans="1:18" ht="25" customHeight="1" x14ac:dyDescent="0.2">
      <c r="A32" s="61"/>
      <c r="B32" s="81" t="s">
        <v>18</v>
      </c>
      <c r="C32" s="124"/>
      <c r="D32" s="125"/>
      <c r="E32" s="135"/>
      <c r="F32" s="136"/>
      <c r="G32" s="82"/>
      <c r="H32" s="83">
        <f t="shared" si="0"/>
        <v>1</v>
      </c>
      <c r="I32" s="112">
        <v>0</v>
      </c>
      <c r="J32" s="112">
        <v>0</v>
      </c>
      <c r="K32" s="84"/>
      <c r="L32" s="83">
        <f t="shared" si="1"/>
        <v>1</v>
      </c>
      <c r="M32" s="112">
        <v>0</v>
      </c>
      <c r="N32" s="112">
        <v>0</v>
      </c>
      <c r="O32" s="86"/>
      <c r="P32" s="82"/>
      <c r="Q32" s="61"/>
      <c r="R32" s="113"/>
    </row>
    <row r="33" spans="1:18" ht="18" customHeight="1" x14ac:dyDescent="0.2">
      <c r="A33" s="61"/>
      <c r="B33" s="61"/>
      <c r="C33" s="61"/>
      <c r="D33" s="61"/>
      <c r="E33" s="87" t="str">
        <f>IF(AND(ISTEXT(C29)=ISTEXT(E29),ISTEXT(C30)=ISTEXT(E30),ISTEXT(C31)=ISTEXT(E31),ISTEXT(C32)=ISTEXT(E32)),"","Please define mask AND emitter")</f>
        <v/>
      </c>
      <c r="F33" s="61"/>
      <c r="G33" s="61"/>
      <c r="H33" s="144" t="s">
        <v>38</v>
      </c>
      <c r="I33" s="144"/>
      <c r="J33" s="144"/>
      <c r="K33" s="61"/>
      <c r="L33" s="149" t="s">
        <v>121</v>
      </c>
      <c r="M33" s="149"/>
      <c r="N33" s="149"/>
      <c r="O33" s="149"/>
      <c r="P33" s="61"/>
      <c r="Q33" s="61"/>
      <c r="R33" s="113"/>
    </row>
    <row r="34" spans="1:18" ht="23" customHeight="1" x14ac:dyDescent="0.2">
      <c r="A34" s="61"/>
      <c r="B34" s="61"/>
      <c r="C34" s="61"/>
      <c r="D34" s="61"/>
      <c r="E34" s="61"/>
      <c r="F34" s="61"/>
      <c r="G34" s="61"/>
      <c r="H34" s="144"/>
      <c r="I34" s="144"/>
      <c r="J34" s="144"/>
      <c r="K34" s="61"/>
      <c r="L34" s="150"/>
      <c r="M34" s="150"/>
      <c r="N34" s="150"/>
      <c r="O34" s="150"/>
      <c r="P34" s="61"/>
      <c r="Q34" s="61"/>
      <c r="R34" s="113"/>
    </row>
    <row r="35" spans="1:18" ht="30" customHeight="1" x14ac:dyDescent="0.2">
      <c r="A35" s="61"/>
      <c r="B35" s="61"/>
      <c r="C35" s="61"/>
      <c r="D35" s="61"/>
      <c r="E35" s="61"/>
      <c r="F35" s="61"/>
      <c r="G35" s="61"/>
      <c r="H35" s="144"/>
      <c r="I35" s="144"/>
      <c r="J35" s="144"/>
      <c r="K35" s="61"/>
      <c r="L35" s="150"/>
      <c r="M35" s="150"/>
      <c r="N35" s="150"/>
      <c r="O35" s="150"/>
      <c r="P35" s="61"/>
      <c r="Q35" s="61"/>
      <c r="R35" s="113"/>
    </row>
    <row r="36" spans="1:18" ht="30" customHeight="1" x14ac:dyDescent="0.2">
      <c r="A36" s="61"/>
      <c r="B36" s="61"/>
      <c r="C36" s="61"/>
      <c r="D36" s="61"/>
      <c r="E36" s="61"/>
      <c r="F36" s="61"/>
      <c r="G36" s="61"/>
      <c r="H36" s="88"/>
      <c r="I36" s="88"/>
      <c r="J36" s="88"/>
      <c r="K36" s="61"/>
      <c r="L36" s="89"/>
      <c r="M36" s="89"/>
      <c r="N36" s="89"/>
      <c r="O36" s="89"/>
      <c r="P36" s="61"/>
      <c r="Q36" s="61"/>
      <c r="R36" s="113"/>
    </row>
    <row r="37" spans="1:18" ht="30" customHeight="1" x14ac:dyDescent="0.25">
      <c r="A37" s="61"/>
      <c r="B37" s="74" t="s">
        <v>29</v>
      </c>
      <c r="C37" s="61"/>
      <c r="D37" s="111">
        <v>500</v>
      </c>
      <c r="E37" s="61" t="s">
        <v>130</v>
      </c>
      <c r="F37" s="61"/>
      <c r="G37" s="61"/>
      <c r="H37" s="61"/>
      <c r="I37" s="61"/>
      <c r="J37" s="61"/>
      <c r="K37" s="61"/>
      <c r="L37" s="61"/>
      <c r="M37" s="88"/>
      <c r="N37" s="88"/>
      <c r="O37" s="88"/>
      <c r="P37" s="61"/>
      <c r="Q37" s="61"/>
      <c r="R37" s="113"/>
    </row>
    <row r="38" spans="1:18" x14ac:dyDescent="0.2">
      <c r="A38" s="65"/>
      <c r="B38" s="61"/>
      <c r="C38" s="61"/>
      <c r="D38" s="61"/>
      <c r="E38" s="61"/>
      <c r="F38" s="61"/>
      <c r="G38" s="61"/>
      <c r="H38" s="61"/>
      <c r="I38" s="61"/>
      <c r="J38" s="61"/>
      <c r="K38" s="61"/>
      <c r="L38" s="61"/>
      <c r="M38" s="61"/>
      <c r="N38" s="61"/>
      <c r="O38" s="61"/>
      <c r="P38" s="61"/>
      <c r="Q38" s="61"/>
      <c r="R38" s="113"/>
    </row>
    <row r="39" spans="1:18" s="118" customFormat="1" ht="21" x14ac:dyDescent="0.25">
      <c r="A39" s="90"/>
      <c r="B39" s="67" t="s">
        <v>30</v>
      </c>
      <c r="C39" s="67"/>
      <c r="D39" s="67"/>
      <c r="E39" s="67"/>
      <c r="F39" s="67"/>
      <c r="G39" s="67"/>
      <c r="H39" s="67"/>
      <c r="I39" s="67"/>
      <c r="J39" s="67"/>
      <c r="K39" s="67"/>
      <c r="L39" s="67"/>
      <c r="M39" s="67"/>
      <c r="N39" s="67"/>
      <c r="O39" s="67"/>
      <c r="P39" s="67"/>
      <c r="Q39" s="90"/>
      <c r="R39" s="117"/>
    </row>
    <row r="40" spans="1:18" s="118" customFormat="1" ht="8" customHeight="1" x14ac:dyDescent="0.25">
      <c r="A40" s="90"/>
      <c r="B40" s="91"/>
      <c r="C40" s="91"/>
      <c r="D40" s="91"/>
      <c r="E40" s="91"/>
      <c r="F40" s="91"/>
      <c r="G40" s="91"/>
      <c r="H40" s="91"/>
      <c r="I40" s="91"/>
      <c r="J40" s="91"/>
      <c r="K40" s="91"/>
      <c r="L40" s="91"/>
      <c r="M40" s="91"/>
      <c r="N40" s="91"/>
      <c r="O40" s="91"/>
      <c r="P40" s="91"/>
      <c r="Q40" s="90"/>
      <c r="R40" s="117"/>
    </row>
    <row r="41" spans="1:18" s="118" customFormat="1" ht="19" customHeight="1" x14ac:dyDescent="0.25">
      <c r="A41" s="90"/>
      <c r="B41" s="70" t="s">
        <v>117</v>
      </c>
      <c r="C41" s="61"/>
      <c r="D41" s="61"/>
      <c r="E41" s="61"/>
      <c r="F41" s="61"/>
      <c r="G41" s="61"/>
      <c r="H41" s="70" t="s">
        <v>118</v>
      </c>
      <c r="I41" s="61"/>
      <c r="J41" s="61"/>
      <c r="K41" s="61"/>
      <c r="L41" s="90"/>
      <c r="M41" s="90"/>
      <c r="N41" s="90"/>
      <c r="O41" s="90"/>
      <c r="P41" s="90"/>
      <c r="Q41" s="90"/>
      <c r="R41" s="117"/>
    </row>
    <row r="42" spans="1:18" x14ac:dyDescent="0.2">
      <c r="A42" s="61"/>
      <c r="B42" s="61"/>
      <c r="C42" s="61"/>
      <c r="D42" s="61"/>
      <c r="E42" s="61"/>
      <c r="F42" s="61"/>
      <c r="G42" s="61"/>
      <c r="H42" s="61"/>
      <c r="I42" s="61"/>
      <c r="J42" s="61"/>
      <c r="K42" s="61"/>
      <c r="L42" s="61"/>
      <c r="M42" s="61"/>
      <c r="N42" s="61"/>
      <c r="O42" s="61"/>
      <c r="P42" s="61"/>
      <c r="Q42" s="61"/>
      <c r="R42" s="113"/>
    </row>
    <row r="43" spans="1:18" ht="20" customHeight="1" x14ac:dyDescent="0.2">
      <c r="A43" s="61"/>
      <c r="B43" s="92" t="str">
        <f>"Virus concentration in the room when leaving (after "&amp;B25&amp;" minutes)"</f>
        <v>Virus concentration in the room when leaving (after 60 minutes)</v>
      </c>
      <c r="C43" s="92"/>
      <c r="D43" s="61"/>
      <c r="E43" s="93">
        <f>VLOOKUP(B25,Data!B51:C771,2)</f>
        <v>353.36954242668844</v>
      </c>
      <c r="F43" s="92" t="s">
        <v>32</v>
      </c>
      <c r="G43" s="61"/>
      <c r="H43" s="92" t="str">
        <f>"Virus concentration in the near field when leaving (after "&amp;B25&amp;" minutes)"</f>
        <v>Virus concentration in the near field when leaving (after 60 minutes)</v>
      </c>
      <c r="I43" s="92"/>
      <c r="J43" s="61"/>
      <c r="K43" s="61"/>
      <c r="L43" s="61"/>
      <c r="M43" s="61"/>
      <c r="N43" s="145">
        <f>VLOOKUP(B25,Data!B51:J771,9)</f>
        <v>397.35703980423835</v>
      </c>
      <c r="O43" s="145"/>
      <c r="P43" s="92" t="s">
        <v>32</v>
      </c>
      <c r="Q43" s="61"/>
      <c r="R43" s="113"/>
    </row>
    <row r="44" spans="1:18" ht="20" customHeight="1" x14ac:dyDescent="0.2">
      <c r="A44" s="61"/>
      <c r="B44" s="61"/>
      <c r="C44" s="61"/>
      <c r="D44" s="61"/>
      <c r="E44" s="94"/>
      <c r="F44" s="61"/>
      <c r="G44" s="61"/>
      <c r="H44" s="61"/>
      <c r="I44" s="61"/>
      <c r="J44" s="61"/>
      <c r="K44" s="61"/>
      <c r="L44" s="61"/>
      <c r="M44" s="61"/>
      <c r="N44" s="94"/>
      <c r="O44" s="95"/>
      <c r="P44" s="61"/>
      <c r="Q44" s="61"/>
      <c r="R44" s="113"/>
    </row>
    <row r="45" spans="1:18" ht="20" customHeight="1" x14ac:dyDescent="0.2">
      <c r="A45" s="61"/>
      <c r="B45" s="61" t="s">
        <v>31</v>
      </c>
      <c r="C45" s="96"/>
      <c r="D45" s="61"/>
      <c r="E45" s="97">
        <f>Quellstärke/(Volumen*Verlustrate)</f>
        <v>439.46153363380108</v>
      </c>
      <c r="F45" s="92" t="s">
        <v>32</v>
      </c>
      <c r="G45" s="61"/>
      <c r="H45" s="61" t="s">
        <v>53</v>
      </c>
      <c r="I45" s="96"/>
      <c r="J45" s="61"/>
      <c r="K45" s="61"/>
      <c r="L45" s="61"/>
      <c r="M45" s="61"/>
      <c r="N45" s="146">
        <f>Quellstärke/(Verlustrate*Volumen)+Data!C32/INTERZONALFLOW</f>
        <v>483.449031011351</v>
      </c>
      <c r="O45" s="146"/>
      <c r="P45" s="92" t="s">
        <v>32</v>
      </c>
      <c r="Q45" s="61"/>
      <c r="R45" s="113"/>
    </row>
    <row r="46" spans="1:18" x14ac:dyDescent="0.2">
      <c r="A46" s="61"/>
      <c r="B46" s="61"/>
      <c r="C46" s="61"/>
      <c r="D46" s="61"/>
      <c r="E46" s="61"/>
      <c r="F46" s="61"/>
      <c r="G46" s="61"/>
      <c r="H46" s="61"/>
      <c r="I46" s="61"/>
      <c r="J46" s="61"/>
      <c r="K46" s="61"/>
      <c r="L46" s="61"/>
      <c r="M46" s="61"/>
      <c r="N46" s="61"/>
      <c r="P46" s="61"/>
      <c r="Q46" s="61"/>
      <c r="R46" s="113"/>
    </row>
    <row r="47" spans="1:18" ht="19" x14ac:dyDescent="0.25">
      <c r="A47" s="61"/>
      <c r="B47" s="70" t="s">
        <v>120</v>
      </c>
      <c r="C47" s="61"/>
      <c r="D47" s="61"/>
      <c r="E47" s="61"/>
      <c r="F47" s="61"/>
      <c r="G47" s="61"/>
      <c r="H47" s="70" t="s">
        <v>119</v>
      </c>
      <c r="I47" s="61"/>
      <c r="J47" s="61"/>
      <c r="K47" s="61"/>
      <c r="L47" s="61"/>
      <c r="M47" s="61"/>
      <c r="N47" s="61"/>
      <c r="O47" s="61"/>
      <c r="P47" s="61"/>
      <c r="Q47" s="61"/>
      <c r="R47" s="113"/>
    </row>
    <row r="48" spans="1:18" x14ac:dyDescent="0.2">
      <c r="A48" s="61"/>
      <c r="B48" s="61"/>
      <c r="C48" s="61"/>
      <c r="D48" s="61"/>
      <c r="E48" s="61"/>
      <c r="F48" s="61"/>
      <c r="G48" s="61"/>
      <c r="H48" s="61"/>
      <c r="I48" s="61"/>
      <c r="J48" s="61"/>
      <c r="K48" s="61"/>
      <c r="L48" s="61"/>
      <c r="M48" s="61"/>
      <c r="N48" s="61"/>
      <c r="O48" s="61"/>
      <c r="P48" s="61"/>
      <c r="Q48" s="61"/>
      <c r="R48" s="113"/>
    </row>
    <row r="49" spans="1:18" x14ac:dyDescent="0.2">
      <c r="B49" s="62" t="s">
        <v>33</v>
      </c>
      <c r="D49" s="147" t="s">
        <v>44</v>
      </c>
      <c r="E49" s="148"/>
      <c r="F49" s="78" t="s">
        <v>22</v>
      </c>
      <c r="G49" s="61"/>
      <c r="H49" s="61" t="s">
        <v>33</v>
      </c>
      <c r="I49" s="61"/>
      <c r="L49" s="147" t="s">
        <v>44</v>
      </c>
      <c r="M49" s="148"/>
      <c r="N49" s="148"/>
      <c r="O49" s="78" t="s">
        <v>22</v>
      </c>
      <c r="P49" s="61"/>
      <c r="Q49" s="61"/>
      <c r="R49" s="113"/>
    </row>
    <row r="50" spans="1:18" x14ac:dyDescent="0.2">
      <c r="A50" s="61"/>
      <c r="B50" s="61"/>
      <c r="C50" s="61"/>
      <c r="D50" s="61"/>
      <c r="E50" s="61"/>
      <c r="F50" s="61"/>
      <c r="G50" s="61"/>
      <c r="H50" s="61"/>
      <c r="I50" s="61"/>
      <c r="J50" s="61"/>
      <c r="K50" s="61"/>
      <c r="L50" s="61"/>
      <c r="M50" s="61"/>
      <c r="N50" s="61"/>
      <c r="O50" s="61"/>
      <c r="P50" s="61"/>
      <c r="Q50" s="61"/>
      <c r="R50" s="113"/>
    </row>
    <row r="51" spans="1:18" ht="20" customHeight="1" x14ac:dyDescent="0.2">
      <c r="A51" s="61"/>
      <c r="B51" s="98"/>
      <c r="C51" s="139" t="str">
        <f>"Cumulated inhaled virus count after "&amp;B25&amp;" minutes"</f>
        <v>Cumulated inhaled virus count after 60 minutes</v>
      </c>
      <c r="D51" s="140"/>
      <c r="E51" s="138" t="str">
        <f>"Minutes until
"&amp;kritViren&amp;" inhaled virus copies"</f>
        <v>Minutes until
500 inhaled virus copies</v>
      </c>
      <c r="F51" s="139"/>
      <c r="G51" s="61"/>
      <c r="H51" s="73"/>
      <c r="I51" s="73"/>
      <c r="J51" s="98"/>
      <c r="K51" s="138" t="str">
        <f>"Cumulated inhaled virus count after "&amp;B25&amp;" minutes"</f>
        <v>Cumulated inhaled virus count after 60 minutes</v>
      </c>
      <c r="L51" s="139"/>
      <c r="M51" s="140"/>
      <c r="N51" s="138" t="str">
        <f>"Minutes until
"&amp;kritViren&amp;" inhaled virus copies"</f>
        <v>Minutes until
500 inhaled virus copies</v>
      </c>
      <c r="O51" s="139"/>
      <c r="P51" s="139"/>
      <c r="Q51" s="61"/>
      <c r="R51" s="113"/>
    </row>
    <row r="52" spans="1:18" ht="20" customHeight="1" x14ac:dyDescent="0.2">
      <c r="A52" s="61"/>
      <c r="B52" s="100" t="s">
        <v>34</v>
      </c>
      <c r="C52" s="142"/>
      <c r="D52" s="143"/>
      <c r="E52" s="141"/>
      <c r="F52" s="142"/>
      <c r="G52" s="99"/>
      <c r="H52" s="100" t="s">
        <v>34</v>
      </c>
      <c r="I52" s="100"/>
      <c r="J52" s="65"/>
      <c r="K52" s="141"/>
      <c r="L52" s="142"/>
      <c r="M52" s="143"/>
      <c r="N52" s="141"/>
      <c r="O52" s="142"/>
      <c r="P52" s="142"/>
      <c r="Q52" s="61"/>
      <c r="R52" s="113"/>
    </row>
    <row r="53" spans="1:18" ht="20" customHeight="1" x14ac:dyDescent="0.2">
      <c r="A53" s="61"/>
      <c r="B53" s="73" t="s">
        <v>35</v>
      </c>
      <c r="C53" s="131">
        <f>VLOOKUP(B25,Data!B50:F771,5)*(1-VLOOKUP($D$49,Data!$B$5:$D$13,3,FALSE))</f>
        <v>101.52882427978435</v>
      </c>
      <c r="D53" s="132"/>
      <c r="E53" s="128" t="str">
        <f>IF(VLOOKUP(kritViren/(1-VLOOKUP($D$49,Data!$B$5:$D$13,3,FALSE)),Data!F51:I771,4,TRUE)+1&gt;720,"&gt;12 hours",VLOOKUP(kritViren/(1-VLOOKUP($D$49,Data!$B$5:$D$13,3,FALSE)),Data!F51:I771,4,TRUE)+1)</f>
        <v>&gt;12 hours</v>
      </c>
      <c r="F53" s="128"/>
      <c r="G53" s="99"/>
      <c r="H53" s="73" t="s">
        <v>35</v>
      </c>
      <c r="I53" s="73"/>
      <c r="J53" s="73"/>
      <c r="K53" s="101"/>
      <c r="L53" s="102">
        <f>VLOOKUP(B25,Data!I51:K771,3)*(1-VLOOKUP($L$49,Data!$B$5:$D$13,3,FALSE))</f>
        <v>121.32319799876271</v>
      </c>
      <c r="M53" s="103"/>
      <c r="N53" s="104"/>
      <c r="O53" s="104" t="str">
        <f>IF(VLOOKUP(kritViren/(1-VLOOKUP($L$49,Data!$B$5:$D$13,3,FALSE)),Data!K51:N771,4,TRUE)+1&gt;720,"&gt;12 hours",VLOOKUP(kritViren/(1-VLOOKUP($L$49,Data!$B$5:$D$13,3,FALSE)),Data!K51:N771,4,TRUE)+1)</f>
        <v>&gt;12 hours</v>
      </c>
      <c r="P53" s="105"/>
      <c r="Q53" s="61"/>
      <c r="R53" s="113"/>
    </row>
    <row r="54" spans="1:18" x14ac:dyDescent="0.2">
      <c r="A54" s="61"/>
      <c r="B54" s="73" t="s">
        <v>36</v>
      </c>
      <c r="C54" s="133">
        <f>VLOOKUP(B25,Data!B50:G771,6)*(1-VLOOKUP($D$49,Data!$B$5:$D$13,3,FALSE))</f>
        <v>203.05764855956869</v>
      </c>
      <c r="D54" s="134"/>
      <c r="E54" s="129" t="str">
        <f>IF(VLOOKUP(kritViren/(1-VLOOKUP($D$49,Data!$B$5:$D$13,3,FALSE)),Data!G51:I771,3,TRUE)+1&gt;720,"&gt;12 hours",VLOOKUP(kritViren/(1-VLOOKUP($D$49,Data!$B$5:$D$13,3,FALSE)),Data!G51:I771,3,TRUE)+1)</f>
        <v>&gt;12 hours</v>
      </c>
      <c r="F54" s="129"/>
      <c r="G54" s="73"/>
      <c r="H54" s="73" t="s">
        <v>36</v>
      </c>
      <c r="I54" s="73"/>
      <c r="J54" s="61"/>
      <c r="K54" s="101"/>
      <c r="L54" s="102">
        <f>VLOOKUP(B25,Data!I51:L771,4)*(1-VLOOKUP($L$49,Data!$B$5:$D$13,3,FALSE))</f>
        <v>242.64639599752542</v>
      </c>
      <c r="M54" s="103"/>
      <c r="N54" s="104"/>
      <c r="O54" s="104" t="str">
        <f>IF(VLOOKUP(kritViren/(1-VLOOKUP($L$49,Data!$B$5:$D$13,3,FALSE)),Data!L51:N771,3,TRUE)+1&gt;720,"&gt;12 hours",VLOOKUP(kritViren/(1-VLOOKUP($L$49,Data!$B$5:$D$13,3,FALSE)),Data!L51:N771,3,TRUE)+1)</f>
        <v>&gt;12 hours</v>
      </c>
      <c r="P54" s="105"/>
      <c r="Q54" s="61"/>
      <c r="R54" s="113"/>
    </row>
    <row r="55" spans="1:18" x14ac:dyDescent="0.2">
      <c r="A55" s="61"/>
      <c r="B55" s="65" t="s">
        <v>37</v>
      </c>
      <c r="C55" s="126">
        <f>VLOOKUP(B25,Data!B50:H771,7)*(1-VLOOKUP($D$49,Data!$B$5:$D$13,3,FALSE))</f>
        <v>609.17294567870613</v>
      </c>
      <c r="D55" s="127"/>
      <c r="E55" s="130">
        <f>IF(VLOOKUP(kritViren/(1-VLOOKUP($D$49,Data!$B$5:$D$13,3,FALSE)),Data!H51:I771,2,TRUE)+1&gt;720,"&gt;12 hours",VLOOKUP(kritViren/(1-VLOOKUP($D$49,Data!$B$5:$D$13,3,FALSE)),Data!H51:I771,2,TRUE)+1)</f>
        <v>53</v>
      </c>
      <c r="F55" s="130"/>
      <c r="G55" s="73"/>
      <c r="H55" s="65" t="s">
        <v>37</v>
      </c>
      <c r="I55" s="65"/>
      <c r="J55" s="65"/>
      <c r="K55" s="106"/>
      <c r="L55" s="107">
        <f>VLOOKUP(B25,Data!I51:M771,5)*(1-VLOOKUP($L$49,Data!$B$5:$D$13,3,FALSE))</f>
        <v>727.93918799257608</v>
      </c>
      <c r="M55" s="108"/>
      <c r="N55" s="109"/>
      <c r="O55" s="109">
        <f>IF(VLOOKUP(kritViren/(1-VLOOKUP($L$49,Data!$B$5:$D$13,3,FALSE)),Data!M51:N771,2,TRUE)+1&gt;720,"&gt;12 hours",VLOOKUP(kritViren/(1-VLOOKUP($L$49,Data!$B$5:$D$13,3,FALSE)),Data!M51:N771,2,TRUE)+1)</f>
        <v>47</v>
      </c>
      <c r="P55" s="109"/>
      <c r="Q55" s="61"/>
      <c r="R55" s="113"/>
    </row>
    <row r="56" spans="1:18" x14ac:dyDescent="0.2">
      <c r="A56" s="61"/>
      <c r="B56" s="61"/>
      <c r="C56" s="61"/>
      <c r="D56" s="61"/>
      <c r="E56" s="61"/>
      <c r="F56" s="61"/>
      <c r="G56" s="61"/>
      <c r="H56" s="61"/>
      <c r="I56" s="61"/>
      <c r="J56" s="61"/>
      <c r="K56" s="61"/>
      <c r="L56" s="61"/>
      <c r="M56" s="61"/>
      <c r="N56" s="61"/>
      <c r="O56" s="61"/>
      <c r="P56" s="61"/>
      <c r="Q56" s="61"/>
      <c r="R56" s="113"/>
    </row>
    <row r="57" spans="1:18" x14ac:dyDescent="0.2">
      <c r="A57" s="61"/>
      <c r="B57" s="61"/>
      <c r="C57" s="61"/>
      <c r="D57" s="61"/>
      <c r="E57" s="61"/>
      <c r="F57" s="61"/>
      <c r="G57" s="61"/>
      <c r="H57" s="61"/>
      <c r="I57" s="61"/>
      <c r="J57" s="61"/>
      <c r="K57" s="61"/>
      <c r="L57" s="61"/>
      <c r="M57" s="61"/>
      <c r="N57" s="61"/>
      <c r="O57" s="61"/>
      <c r="P57" s="61"/>
      <c r="Q57" s="61"/>
      <c r="R57" s="113"/>
    </row>
    <row r="58" spans="1:18" x14ac:dyDescent="0.2">
      <c r="A58" s="61"/>
      <c r="B58" s="61"/>
      <c r="C58" s="61"/>
      <c r="D58" s="61"/>
      <c r="E58" s="61"/>
      <c r="F58" s="61"/>
      <c r="G58" s="61"/>
      <c r="H58" s="61"/>
      <c r="I58" s="61"/>
      <c r="J58" s="61"/>
      <c r="K58" s="61"/>
      <c r="L58" s="61"/>
      <c r="M58" s="61"/>
      <c r="N58" s="61"/>
      <c r="O58" s="61"/>
      <c r="P58" s="61"/>
      <c r="Q58" s="61"/>
      <c r="R58" s="113"/>
    </row>
    <row r="59" spans="1:18" x14ac:dyDescent="0.2">
      <c r="A59" s="61"/>
      <c r="B59" s="61"/>
      <c r="C59" s="61"/>
      <c r="D59" s="61"/>
      <c r="E59" s="61"/>
      <c r="F59" s="61"/>
      <c r="G59" s="61"/>
      <c r="H59" s="61"/>
      <c r="I59" s="61"/>
      <c r="J59" s="61"/>
      <c r="K59" s="61"/>
      <c r="L59" s="61"/>
      <c r="M59" s="61"/>
      <c r="N59" s="61"/>
      <c r="O59" s="61"/>
      <c r="P59" s="61"/>
      <c r="Q59" s="61"/>
      <c r="R59" s="113"/>
    </row>
    <row r="60" spans="1:18" x14ac:dyDescent="0.2">
      <c r="A60" s="61"/>
      <c r="B60" s="61"/>
      <c r="C60" s="61"/>
      <c r="D60" s="61"/>
      <c r="E60" s="61"/>
      <c r="F60" s="61"/>
      <c r="G60" s="61"/>
      <c r="H60" s="61"/>
      <c r="I60" s="61"/>
      <c r="J60" s="61"/>
      <c r="K60" s="61"/>
      <c r="L60" s="61"/>
      <c r="M60" s="61"/>
      <c r="N60" s="61"/>
      <c r="O60" s="61"/>
      <c r="P60" s="61"/>
      <c r="Q60" s="61"/>
      <c r="R60" s="113"/>
    </row>
    <row r="61" spans="1:18" x14ac:dyDescent="0.2">
      <c r="A61" s="61"/>
      <c r="B61" s="61"/>
      <c r="C61" s="61"/>
      <c r="D61" s="61"/>
      <c r="E61" s="61"/>
      <c r="F61" s="61"/>
      <c r="G61" s="61"/>
      <c r="H61" s="61"/>
      <c r="I61" s="61"/>
      <c r="J61" s="61"/>
      <c r="K61" s="61"/>
      <c r="L61" s="61"/>
      <c r="M61" s="61"/>
      <c r="N61" s="61"/>
      <c r="O61" s="61"/>
      <c r="P61" s="61"/>
      <c r="Q61" s="61"/>
      <c r="R61" s="113"/>
    </row>
    <row r="62" spans="1:18" x14ac:dyDescent="0.2">
      <c r="A62" s="61"/>
      <c r="B62" s="61"/>
      <c r="C62" s="61"/>
      <c r="D62" s="61"/>
      <c r="E62" s="61"/>
      <c r="F62" s="61"/>
      <c r="G62" s="61"/>
      <c r="H62" s="61"/>
      <c r="I62" s="61"/>
      <c r="J62" s="61"/>
      <c r="K62" s="61"/>
      <c r="L62" s="61"/>
      <c r="M62" s="61"/>
      <c r="N62" s="61"/>
      <c r="O62" s="61"/>
      <c r="P62" s="61"/>
      <c r="Q62" s="61"/>
      <c r="R62" s="113"/>
    </row>
    <row r="63" spans="1:18" x14ac:dyDescent="0.2">
      <c r="A63" s="61"/>
      <c r="B63" s="61"/>
      <c r="C63" s="61"/>
      <c r="D63" s="61"/>
      <c r="E63" s="61"/>
      <c r="F63" s="61"/>
      <c r="G63" s="61"/>
      <c r="H63" s="61"/>
      <c r="I63" s="61"/>
      <c r="J63" s="61"/>
      <c r="K63" s="61"/>
      <c r="L63" s="61"/>
      <c r="M63" s="61"/>
      <c r="N63" s="61"/>
      <c r="O63" s="61"/>
      <c r="P63" s="61"/>
      <c r="Q63" s="61"/>
      <c r="R63" s="113"/>
    </row>
    <row r="64" spans="1:18" x14ac:dyDescent="0.2">
      <c r="A64" s="61"/>
      <c r="B64" s="61"/>
      <c r="C64" s="61"/>
      <c r="D64" s="61"/>
      <c r="E64" s="61"/>
      <c r="F64" s="61"/>
      <c r="G64" s="61"/>
      <c r="H64" s="61"/>
      <c r="I64" s="61"/>
      <c r="J64" s="61"/>
      <c r="K64" s="61"/>
      <c r="L64" s="61"/>
      <c r="M64" s="61"/>
      <c r="N64" s="61"/>
      <c r="O64" s="61"/>
      <c r="P64" s="61"/>
      <c r="Q64" s="61"/>
      <c r="R64" s="113"/>
    </row>
    <row r="65" spans="1:18" x14ac:dyDescent="0.2">
      <c r="A65" s="61"/>
      <c r="B65" s="61"/>
      <c r="C65" s="61"/>
      <c r="D65" s="61"/>
      <c r="E65" s="61"/>
      <c r="F65" s="61"/>
      <c r="G65" s="61"/>
      <c r="H65" s="61"/>
      <c r="I65" s="61"/>
      <c r="J65" s="61"/>
      <c r="K65" s="61"/>
      <c r="L65" s="61"/>
      <c r="M65" s="61"/>
      <c r="N65" s="61"/>
      <c r="O65" s="61"/>
      <c r="P65" s="61"/>
      <c r="Q65" s="61"/>
      <c r="R65" s="113"/>
    </row>
    <row r="66" spans="1:18" x14ac:dyDescent="0.2">
      <c r="A66" s="61"/>
      <c r="B66" s="61"/>
      <c r="C66" s="61"/>
      <c r="D66" s="61"/>
      <c r="E66" s="61"/>
      <c r="F66" s="61"/>
      <c r="G66" s="61"/>
      <c r="H66" s="61"/>
      <c r="I66" s="61"/>
      <c r="J66" s="61"/>
      <c r="K66" s="61"/>
      <c r="L66" s="61"/>
      <c r="M66" s="61"/>
      <c r="N66" s="61"/>
      <c r="O66" s="61"/>
      <c r="P66" s="61"/>
      <c r="Q66" s="61"/>
      <c r="R66" s="113"/>
    </row>
    <row r="67" spans="1:18" x14ac:dyDescent="0.2">
      <c r="A67" s="61"/>
      <c r="B67" s="61"/>
      <c r="C67" s="61"/>
      <c r="D67" s="61"/>
      <c r="E67" s="61"/>
      <c r="F67" s="61"/>
      <c r="G67" s="61"/>
      <c r="H67" s="61"/>
      <c r="I67" s="61"/>
      <c r="J67" s="61"/>
      <c r="K67" s="61"/>
      <c r="L67" s="61"/>
      <c r="M67" s="61"/>
      <c r="N67" s="61"/>
      <c r="O67" s="61"/>
      <c r="P67" s="61"/>
      <c r="Q67" s="61"/>
      <c r="R67" s="113"/>
    </row>
    <row r="68" spans="1:18" x14ac:dyDescent="0.2">
      <c r="A68" s="61"/>
      <c r="B68" s="61"/>
      <c r="C68" s="61"/>
      <c r="D68" s="61"/>
      <c r="E68" s="61"/>
      <c r="F68" s="61"/>
      <c r="G68" s="61"/>
      <c r="H68" s="61"/>
      <c r="I68" s="61"/>
      <c r="J68" s="61"/>
      <c r="K68" s="61"/>
      <c r="L68" s="61"/>
      <c r="M68" s="61"/>
      <c r="N68" s="61"/>
      <c r="O68" s="61"/>
      <c r="P68" s="61"/>
      <c r="Q68" s="61"/>
      <c r="R68" s="113"/>
    </row>
    <row r="69" spans="1:18" x14ac:dyDescent="0.2">
      <c r="A69" s="61"/>
      <c r="B69" s="61"/>
      <c r="C69" s="61"/>
      <c r="D69" s="61"/>
      <c r="E69" s="61"/>
      <c r="F69" s="61"/>
      <c r="G69" s="61"/>
      <c r="H69" s="61"/>
      <c r="I69" s="61"/>
      <c r="J69" s="61"/>
      <c r="K69" s="61"/>
      <c r="L69" s="61"/>
      <c r="M69" s="61"/>
      <c r="N69" s="61"/>
      <c r="O69" s="61"/>
      <c r="P69" s="61"/>
      <c r="Q69" s="61"/>
      <c r="R69" s="113"/>
    </row>
    <row r="70" spans="1:18" x14ac:dyDescent="0.2">
      <c r="A70" s="61"/>
      <c r="B70" s="61"/>
      <c r="C70" s="61"/>
      <c r="D70" s="61"/>
      <c r="E70" s="61"/>
      <c r="F70" s="61"/>
      <c r="G70" s="61"/>
      <c r="H70" s="61"/>
      <c r="I70" s="61"/>
      <c r="J70" s="61"/>
      <c r="K70" s="61"/>
      <c r="L70" s="61"/>
      <c r="M70" s="61"/>
      <c r="N70" s="61"/>
      <c r="O70" s="61"/>
      <c r="P70" s="61"/>
      <c r="Q70" s="61"/>
      <c r="R70" s="113"/>
    </row>
    <row r="71" spans="1:18" x14ac:dyDescent="0.2">
      <c r="A71" s="61"/>
      <c r="B71" s="61"/>
      <c r="C71" s="61"/>
      <c r="D71" s="61"/>
      <c r="E71" s="61"/>
      <c r="F71" s="61"/>
      <c r="G71" s="61"/>
      <c r="H71" s="61"/>
      <c r="I71" s="61"/>
      <c r="J71" s="61"/>
      <c r="K71" s="61"/>
      <c r="L71" s="61"/>
      <c r="M71" s="61"/>
      <c r="N71" s="61"/>
      <c r="O71" s="61"/>
      <c r="P71" s="61"/>
      <c r="Q71" s="61"/>
      <c r="R71" s="113"/>
    </row>
    <row r="72" spans="1:18" x14ac:dyDescent="0.2">
      <c r="A72" s="61"/>
      <c r="B72" s="61"/>
      <c r="C72" s="61"/>
      <c r="D72" s="61"/>
      <c r="E72" s="61"/>
      <c r="F72" s="61"/>
      <c r="G72" s="61"/>
      <c r="H72" s="61"/>
      <c r="I72" s="61"/>
      <c r="J72" s="61"/>
      <c r="K72" s="61"/>
      <c r="L72" s="61"/>
      <c r="M72" s="61"/>
      <c r="N72" s="61"/>
      <c r="O72" s="61"/>
      <c r="P72" s="61"/>
      <c r="Q72" s="61"/>
      <c r="R72" s="113"/>
    </row>
    <row r="73" spans="1:18" x14ac:dyDescent="0.2">
      <c r="A73" s="61"/>
      <c r="B73" s="61"/>
      <c r="C73" s="61"/>
      <c r="D73" s="61"/>
      <c r="E73" s="61"/>
      <c r="F73" s="61"/>
      <c r="G73" s="61"/>
      <c r="H73" s="61"/>
      <c r="I73" s="61"/>
      <c r="J73" s="61"/>
      <c r="K73" s="61"/>
      <c r="L73" s="61"/>
      <c r="M73" s="61"/>
      <c r="N73" s="61"/>
      <c r="O73" s="61"/>
      <c r="P73" s="61"/>
      <c r="Q73" s="61"/>
      <c r="R73" s="113"/>
    </row>
    <row r="74" spans="1:18" x14ac:dyDescent="0.2">
      <c r="A74" s="61"/>
      <c r="B74" s="61"/>
      <c r="C74" s="61"/>
      <c r="D74" s="61"/>
      <c r="E74" s="61"/>
      <c r="F74" s="61"/>
      <c r="G74" s="61"/>
      <c r="H74" s="61"/>
      <c r="I74" s="61"/>
      <c r="J74" s="61"/>
      <c r="K74" s="61"/>
      <c r="L74" s="61"/>
      <c r="M74" s="61"/>
      <c r="N74" s="61"/>
      <c r="O74" s="61"/>
      <c r="P74" s="61"/>
      <c r="Q74" s="61"/>
      <c r="R74" s="113"/>
    </row>
    <row r="75" spans="1:18" x14ac:dyDescent="0.2">
      <c r="A75" s="61"/>
      <c r="B75" s="61"/>
      <c r="C75" s="61"/>
      <c r="D75" s="61"/>
      <c r="E75" s="61"/>
      <c r="F75" s="61"/>
      <c r="G75" s="61"/>
      <c r="H75" s="61"/>
      <c r="I75" s="61"/>
      <c r="J75" s="61"/>
      <c r="K75" s="61"/>
      <c r="L75" s="61"/>
      <c r="M75" s="61"/>
      <c r="N75" s="61"/>
      <c r="O75" s="61"/>
      <c r="P75" s="61"/>
      <c r="Q75" s="61"/>
      <c r="R75" s="113"/>
    </row>
    <row r="76" spans="1:18" x14ac:dyDescent="0.2">
      <c r="A76" s="61"/>
      <c r="B76" s="61"/>
      <c r="C76" s="61"/>
      <c r="D76" s="61"/>
      <c r="E76" s="61"/>
      <c r="F76" s="61"/>
      <c r="G76" s="61"/>
      <c r="H76" s="61"/>
      <c r="I76" s="61"/>
      <c r="J76" s="61"/>
      <c r="K76" s="61"/>
      <c r="L76" s="61"/>
      <c r="M76" s="61"/>
      <c r="N76" s="61"/>
      <c r="O76" s="61"/>
      <c r="P76" s="61"/>
      <c r="Q76" s="61"/>
      <c r="R76" s="113"/>
    </row>
    <row r="77" spans="1:18" x14ac:dyDescent="0.2">
      <c r="A77" s="61"/>
      <c r="B77" s="61"/>
      <c r="C77" s="61"/>
      <c r="D77" s="61"/>
      <c r="E77" s="61"/>
      <c r="F77" s="61"/>
      <c r="G77" s="61"/>
      <c r="H77" s="61"/>
      <c r="I77" s="61"/>
      <c r="J77" s="61"/>
      <c r="K77" s="61"/>
      <c r="L77" s="61"/>
      <c r="M77" s="61"/>
      <c r="N77" s="61"/>
      <c r="O77" s="61"/>
      <c r="P77" s="61"/>
      <c r="Q77" s="61"/>
      <c r="R77" s="113"/>
    </row>
    <row r="78" spans="1:18" x14ac:dyDescent="0.2">
      <c r="A78" s="61"/>
      <c r="B78" s="61"/>
      <c r="C78" s="61"/>
      <c r="D78" s="61"/>
      <c r="E78" s="61"/>
      <c r="F78" s="61"/>
      <c r="G78" s="61"/>
      <c r="H78" s="61"/>
      <c r="I78" s="61"/>
      <c r="J78" s="61"/>
      <c r="K78" s="61"/>
      <c r="L78" s="61"/>
      <c r="M78" s="61"/>
      <c r="N78" s="61"/>
      <c r="O78" s="61"/>
      <c r="P78" s="61"/>
      <c r="Q78" s="61"/>
      <c r="R78" s="113"/>
    </row>
    <row r="79" spans="1:18" x14ac:dyDescent="0.2">
      <c r="A79" s="61"/>
      <c r="B79" s="61"/>
      <c r="C79" s="61"/>
      <c r="D79" s="61"/>
      <c r="E79" s="61"/>
      <c r="F79" s="61"/>
      <c r="G79" s="61"/>
      <c r="H79" s="61"/>
      <c r="I79" s="61"/>
      <c r="J79" s="61"/>
      <c r="K79" s="61"/>
      <c r="L79" s="61"/>
      <c r="M79" s="61"/>
      <c r="N79" s="61"/>
      <c r="O79" s="61"/>
      <c r="P79" s="61"/>
      <c r="Q79" s="61"/>
      <c r="R79" s="113"/>
    </row>
    <row r="80" spans="1:18" x14ac:dyDescent="0.2">
      <c r="A80" s="61"/>
      <c r="B80" s="61"/>
      <c r="C80" s="61"/>
      <c r="D80" s="61"/>
      <c r="E80" s="61"/>
      <c r="F80" s="61"/>
      <c r="G80" s="61"/>
      <c r="H80" s="61"/>
      <c r="I80" s="61"/>
      <c r="J80" s="61"/>
      <c r="K80" s="61"/>
      <c r="L80" s="61"/>
      <c r="M80" s="61"/>
      <c r="N80" s="61"/>
      <c r="O80" s="61"/>
      <c r="P80" s="61"/>
      <c r="Q80" s="61"/>
      <c r="R80" s="113"/>
    </row>
    <row r="81" spans="1:18" x14ac:dyDescent="0.2">
      <c r="A81" s="61"/>
      <c r="B81" s="61"/>
      <c r="C81" s="61"/>
      <c r="D81" s="61"/>
      <c r="E81" s="61"/>
      <c r="F81" s="61"/>
      <c r="G81" s="61"/>
      <c r="H81" s="61"/>
      <c r="I81" s="61"/>
      <c r="J81" s="61"/>
      <c r="K81" s="61"/>
      <c r="L81" s="61"/>
      <c r="M81" s="61"/>
      <c r="N81" s="61"/>
      <c r="O81" s="61"/>
      <c r="P81" s="61"/>
      <c r="Q81" s="61"/>
      <c r="R81" s="113"/>
    </row>
    <row r="82" spans="1:18" x14ac:dyDescent="0.2">
      <c r="A82" s="61"/>
      <c r="B82" s="61"/>
      <c r="C82" s="61"/>
      <c r="D82" s="61"/>
      <c r="E82" s="61"/>
      <c r="F82" s="61"/>
      <c r="G82" s="61"/>
      <c r="H82" s="61"/>
      <c r="I82" s="61"/>
      <c r="J82" s="61"/>
      <c r="K82" s="61"/>
      <c r="L82" s="61"/>
      <c r="M82" s="61"/>
      <c r="N82" s="61"/>
      <c r="O82" s="61"/>
      <c r="P82" s="61"/>
      <c r="Q82" s="61"/>
      <c r="R82" s="113"/>
    </row>
    <row r="83" spans="1:18" x14ac:dyDescent="0.2">
      <c r="A83" s="61"/>
      <c r="B83" s="61"/>
      <c r="C83" s="61"/>
      <c r="D83" s="61"/>
      <c r="E83" s="61"/>
      <c r="F83" s="61"/>
      <c r="G83" s="61"/>
      <c r="H83" s="61"/>
      <c r="I83" s="61"/>
      <c r="J83" s="61"/>
      <c r="K83" s="61"/>
      <c r="L83" s="61"/>
      <c r="M83" s="61"/>
      <c r="N83" s="61"/>
      <c r="O83" s="61"/>
      <c r="P83" s="61"/>
      <c r="Q83" s="61"/>
      <c r="R83" s="113"/>
    </row>
    <row r="84" spans="1:18" x14ac:dyDescent="0.2">
      <c r="A84" s="61"/>
      <c r="B84" s="61"/>
      <c r="C84" s="61"/>
      <c r="D84" s="61"/>
      <c r="E84" s="61"/>
      <c r="F84" s="61"/>
      <c r="G84" s="61"/>
      <c r="H84" s="61"/>
      <c r="I84" s="61"/>
      <c r="J84" s="61"/>
      <c r="K84" s="61"/>
      <c r="L84" s="61"/>
      <c r="M84" s="61"/>
      <c r="N84" s="61"/>
      <c r="O84" s="61"/>
      <c r="P84" s="61"/>
      <c r="Q84" s="61"/>
      <c r="R84" s="113"/>
    </row>
    <row r="85" spans="1:18" x14ac:dyDescent="0.2">
      <c r="A85" s="61"/>
      <c r="B85" s="61"/>
      <c r="C85" s="61"/>
      <c r="D85" s="61"/>
      <c r="E85" s="61"/>
      <c r="F85" s="61"/>
      <c r="G85" s="61"/>
      <c r="H85" s="61"/>
      <c r="I85" s="61"/>
      <c r="J85" s="61"/>
      <c r="K85" s="61"/>
      <c r="L85" s="61"/>
      <c r="M85" s="61"/>
      <c r="N85" s="61"/>
      <c r="O85" s="61"/>
      <c r="P85" s="61"/>
      <c r="Q85" s="61"/>
      <c r="R85" s="113"/>
    </row>
    <row r="86" spans="1:18" x14ac:dyDescent="0.2">
      <c r="A86" s="61"/>
      <c r="B86" s="61"/>
      <c r="C86" s="61"/>
      <c r="D86" s="61"/>
      <c r="E86" s="61"/>
      <c r="F86" s="61"/>
      <c r="G86" s="61"/>
      <c r="H86" s="61"/>
      <c r="I86" s="61"/>
      <c r="J86" s="61"/>
      <c r="K86" s="61"/>
      <c r="L86" s="61"/>
      <c r="M86" s="61"/>
      <c r="N86" s="61"/>
      <c r="O86" s="61"/>
      <c r="P86" s="61"/>
      <c r="Q86" s="61"/>
      <c r="R86" s="113"/>
    </row>
    <row r="87" spans="1:18" x14ac:dyDescent="0.2">
      <c r="A87" s="61"/>
      <c r="B87" s="61"/>
      <c r="C87" s="61"/>
      <c r="D87" s="61"/>
      <c r="E87" s="61"/>
      <c r="F87" s="61"/>
      <c r="G87" s="61"/>
      <c r="H87" s="61"/>
      <c r="I87" s="61"/>
      <c r="J87" s="61"/>
      <c r="K87" s="61"/>
      <c r="L87" s="61"/>
      <c r="M87" s="61"/>
      <c r="N87" s="61"/>
      <c r="O87" s="61"/>
      <c r="P87" s="61"/>
      <c r="Q87" s="61"/>
      <c r="R87" s="113"/>
    </row>
    <row r="88" spans="1:18" x14ac:dyDescent="0.2">
      <c r="A88" s="61"/>
      <c r="B88" s="61"/>
      <c r="C88" s="61"/>
      <c r="D88" s="61"/>
      <c r="E88" s="61"/>
      <c r="F88" s="61"/>
      <c r="G88" s="61"/>
      <c r="H88" s="61"/>
      <c r="I88" s="61"/>
      <c r="J88" s="61"/>
      <c r="K88" s="61"/>
      <c r="L88" s="61"/>
      <c r="M88" s="61"/>
      <c r="N88" s="61"/>
      <c r="O88" s="61"/>
      <c r="P88" s="61"/>
      <c r="Q88" s="61"/>
      <c r="R88" s="113"/>
    </row>
    <row r="89" spans="1:18" x14ac:dyDescent="0.2">
      <c r="A89" s="61"/>
      <c r="B89" s="61"/>
      <c r="C89" s="61"/>
      <c r="D89" s="61"/>
      <c r="E89" s="61"/>
      <c r="F89" s="61"/>
      <c r="G89" s="61"/>
      <c r="H89" s="61"/>
      <c r="I89" s="61"/>
      <c r="J89" s="61"/>
      <c r="K89" s="61"/>
      <c r="L89" s="61"/>
      <c r="M89" s="61"/>
      <c r="N89" s="61"/>
      <c r="O89" s="61"/>
      <c r="P89" s="61"/>
      <c r="Q89" s="61"/>
      <c r="R89" s="113"/>
    </row>
    <row r="90" spans="1:18" x14ac:dyDescent="0.2">
      <c r="A90" s="61"/>
      <c r="B90" s="61"/>
      <c r="C90" s="61"/>
      <c r="D90" s="61"/>
      <c r="E90" s="61"/>
      <c r="F90" s="61"/>
      <c r="G90" s="61"/>
      <c r="H90" s="61"/>
      <c r="I90" s="61"/>
      <c r="J90" s="61"/>
      <c r="K90" s="61"/>
      <c r="L90" s="61"/>
      <c r="M90" s="61"/>
      <c r="N90" s="61"/>
      <c r="O90" s="61"/>
      <c r="P90" s="61"/>
      <c r="Q90" s="61"/>
      <c r="R90" s="113"/>
    </row>
    <row r="91" spans="1:18" x14ac:dyDescent="0.2">
      <c r="A91" s="61"/>
      <c r="B91" s="61"/>
      <c r="C91" s="61"/>
      <c r="D91" s="61"/>
      <c r="E91" s="61"/>
      <c r="F91" s="61"/>
      <c r="G91" s="61"/>
      <c r="H91" s="61"/>
      <c r="I91" s="61"/>
      <c r="J91" s="61"/>
      <c r="K91" s="61"/>
      <c r="L91" s="61"/>
      <c r="M91" s="61"/>
      <c r="N91" s="61"/>
      <c r="O91" s="61"/>
      <c r="P91" s="61"/>
      <c r="Q91" s="61"/>
      <c r="R91" s="113"/>
    </row>
    <row r="92" spans="1:18" x14ac:dyDescent="0.2">
      <c r="A92" s="61"/>
      <c r="B92" s="61"/>
      <c r="C92" s="61"/>
      <c r="D92" s="61"/>
      <c r="E92" s="61"/>
      <c r="F92" s="61"/>
      <c r="G92" s="61"/>
      <c r="H92" s="61"/>
      <c r="I92" s="61"/>
      <c r="J92" s="61"/>
      <c r="K92" s="61"/>
      <c r="L92" s="61"/>
      <c r="M92" s="61"/>
      <c r="N92" s="61"/>
      <c r="O92" s="61"/>
      <c r="P92" s="61"/>
      <c r="Q92" s="61"/>
      <c r="R92" s="113"/>
    </row>
    <row r="93" spans="1:18" x14ac:dyDescent="0.2">
      <c r="A93" s="61"/>
      <c r="B93" s="61"/>
      <c r="C93" s="61"/>
      <c r="D93" s="61"/>
      <c r="E93" s="61"/>
      <c r="F93" s="61"/>
      <c r="G93" s="61"/>
      <c r="H93" s="61"/>
      <c r="I93" s="61"/>
      <c r="J93" s="61"/>
      <c r="K93" s="61"/>
      <c r="L93" s="61"/>
      <c r="M93" s="61"/>
      <c r="N93" s="61"/>
      <c r="O93" s="61"/>
      <c r="P93" s="61"/>
      <c r="Q93" s="61"/>
      <c r="R93" s="113"/>
    </row>
    <row r="94" spans="1:18" x14ac:dyDescent="0.2">
      <c r="A94" s="61"/>
      <c r="B94" s="61"/>
      <c r="C94" s="61"/>
      <c r="D94" s="61"/>
      <c r="E94" s="61"/>
      <c r="F94" s="61"/>
      <c r="G94" s="61"/>
      <c r="H94" s="61"/>
      <c r="I94" s="61"/>
      <c r="J94" s="61"/>
      <c r="K94" s="61"/>
      <c r="L94" s="61"/>
      <c r="M94" s="61"/>
      <c r="N94" s="61"/>
      <c r="O94" s="61"/>
      <c r="P94" s="61"/>
      <c r="Q94" s="61"/>
      <c r="R94" s="113"/>
    </row>
    <row r="95" spans="1:18" x14ac:dyDescent="0.2">
      <c r="A95" s="61"/>
      <c r="B95" s="61"/>
      <c r="C95" s="61"/>
      <c r="D95" s="61"/>
      <c r="E95" s="61"/>
      <c r="F95" s="61"/>
      <c r="G95" s="61"/>
      <c r="H95" s="61"/>
      <c r="I95" s="61"/>
      <c r="J95" s="61"/>
      <c r="K95" s="61"/>
      <c r="L95" s="61"/>
      <c r="M95" s="61"/>
      <c r="N95" s="61"/>
      <c r="O95" s="61"/>
      <c r="P95" s="61"/>
      <c r="Q95" s="61"/>
      <c r="R95" s="113"/>
    </row>
    <row r="96" spans="1:18" x14ac:dyDescent="0.2">
      <c r="A96" s="61"/>
      <c r="B96" s="61"/>
      <c r="C96" s="61"/>
      <c r="D96" s="61"/>
      <c r="E96" s="61"/>
      <c r="F96" s="61"/>
      <c r="G96" s="61"/>
      <c r="H96" s="61"/>
      <c r="I96" s="61"/>
      <c r="J96" s="61"/>
      <c r="K96" s="61"/>
      <c r="L96" s="61"/>
      <c r="M96" s="61"/>
      <c r="N96" s="61"/>
      <c r="O96" s="61"/>
      <c r="P96" s="61"/>
      <c r="Q96" s="61"/>
      <c r="R96" s="113"/>
    </row>
    <row r="97" spans="1:18" x14ac:dyDescent="0.2">
      <c r="A97" s="61"/>
      <c r="B97" s="61"/>
      <c r="C97" s="61"/>
      <c r="D97" s="61"/>
      <c r="E97" s="61"/>
      <c r="F97" s="61"/>
      <c r="G97" s="61"/>
      <c r="H97" s="61"/>
      <c r="I97" s="61"/>
      <c r="J97" s="61"/>
      <c r="K97" s="61"/>
      <c r="L97" s="61"/>
      <c r="M97" s="61"/>
      <c r="N97" s="61"/>
      <c r="O97" s="61"/>
      <c r="P97" s="61"/>
      <c r="Q97" s="61"/>
      <c r="R97" s="113"/>
    </row>
    <row r="98" spans="1:18" x14ac:dyDescent="0.2">
      <c r="A98" s="61"/>
      <c r="B98" s="61"/>
      <c r="C98" s="61"/>
      <c r="D98" s="61"/>
      <c r="E98" s="61"/>
      <c r="F98" s="61"/>
      <c r="G98" s="61"/>
      <c r="H98" s="61"/>
      <c r="I98" s="61"/>
      <c r="J98" s="61"/>
      <c r="K98" s="61"/>
      <c r="L98" s="61"/>
      <c r="M98" s="61"/>
      <c r="N98" s="61"/>
      <c r="O98" s="61"/>
      <c r="P98" s="61"/>
      <c r="Q98" s="61"/>
      <c r="R98" s="113"/>
    </row>
    <row r="99" spans="1:18" x14ac:dyDescent="0.2">
      <c r="A99" s="61"/>
      <c r="B99" s="61"/>
      <c r="C99" s="61"/>
      <c r="D99" s="61"/>
      <c r="E99" s="61"/>
      <c r="F99" s="61"/>
      <c r="G99" s="61"/>
      <c r="H99" s="61"/>
      <c r="I99" s="61"/>
      <c r="J99" s="61"/>
      <c r="K99" s="61"/>
      <c r="L99" s="61"/>
      <c r="M99" s="61"/>
      <c r="N99" s="61"/>
      <c r="O99" s="61"/>
      <c r="P99" s="61"/>
      <c r="Q99" s="61"/>
      <c r="R99" s="113"/>
    </row>
    <row r="100" spans="1:18" x14ac:dyDescent="0.2">
      <c r="A100" s="61"/>
      <c r="B100" s="61"/>
      <c r="C100" s="61"/>
      <c r="D100" s="61"/>
      <c r="E100" s="61"/>
      <c r="F100" s="61"/>
      <c r="G100" s="61"/>
      <c r="H100" s="61"/>
      <c r="I100" s="61"/>
      <c r="J100" s="61"/>
      <c r="K100" s="61"/>
      <c r="L100" s="61"/>
      <c r="M100" s="61"/>
      <c r="N100" s="61"/>
      <c r="O100" s="61"/>
      <c r="P100" s="61"/>
      <c r="Q100" s="61"/>
      <c r="R100" s="113"/>
    </row>
    <row r="101" spans="1:18" x14ac:dyDescent="0.2">
      <c r="A101" s="61"/>
      <c r="B101" s="61"/>
      <c r="C101" s="61"/>
      <c r="D101" s="61"/>
      <c r="E101" s="61"/>
      <c r="F101" s="61"/>
      <c r="G101" s="61"/>
      <c r="H101" s="61"/>
      <c r="I101" s="61"/>
      <c r="J101" s="61"/>
      <c r="K101" s="61"/>
      <c r="L101" s="61"/>
      <c r="M101" s="61"/>
      <c r="N101" s="61"/>
      <c r="O101" s="61"/>
      <c r="P101" s="61"/>
      <c r="Q101" s="61"/>
      <c r="R101" s="113"/>
    </row>
    <row r="102" spans="1:18" x14ac:dyDescent="0.2">
      <c r="A102" s="61"/>
      <c r="B102" s="61"/>
      <c r="C102" s="61"/>
      <c r="D102" s="61"/>
      <c r="E102" s="61"/>
      <c r="F102" s="61"/>
      <c r="G102" s="61"/>
      <c r="H102" s="61"/>
      <c r="I102" s="61"/>
      <c r="J102" s="61"/>
      <c r="K102" s="61"/>
      <c r="L102" s="61"/>
      <c r="M102" s="61"/>
      <c r="N102" s="61"/>
      <c r="O102" s="61"/>
      <c r="P102" s="61"/>
      <c r="Q102" s="61"/>
      <c r="R102" s="113"/>
    </row>
    <row r="103" spans="1:18" x14ac:dyDescent="0.2">
      <c r="A103" s="61"/>
      <c r="B103" s="61"/>
      <c r="C103" s="61"/>
      <c r="D103" s="61"/>
      <c r="E103" s="61"/>
      <c r="F103" s="61"/>
      <c r="G103" s="61"/>
      <c r="H103" s="61"/>
      <c r="I103" s="61"/>
      <c r="J103" s="61"/>
      <c r="K103" s="61"/>
      <c r="L103" s="61"/>
      <c r="M103" s="61"/>
      <c r="N103" s="61"/>
      <c r="O103" s="61"/>
      <c r="P103" s="61"/>
      <c r="Q103" s="61"/>
      <c r="R103" s="113"/>
    </row>
    <row r="104" spans="1:18" x14ac:dyDescent="0.2">
      <c r="A104" s="61"/>
      <c r="B104" s="61"/>
      <c r="C104" s="61"/>
      <c r="D104" s="61"/>
      <c r="E104" s="61"/>
      <c r="F104" s="61"/>
      <c r="G104" s="61"/>
      <c r="H104" s="61"/>
      <c r="I104" s="61"/>
      <c r="J104" s="61"/>
      <c r="K104" s="61"/>
      <c r="L104" s="61"/>
      <c r="M104" s="61"/>
      <c r="N104" s="61"/>
      <c r="O104" s="61"/>
      <c r="P104" s="61"/>
      <c r="Q104" s="61"/>
      <c r="R104" s="113"/>
    </row>
    <row r="105" spans="1:18" x14ac:dyDescent="0.2">
      <c r="A105" s="61"/>
      <c r="B105" s="61"/>
      <c r="C105" s="61"/>
      <c r="D105" s="61"/>
      <c r="E105" s="61"/>
      <c r="F105" s="61"/>
      <c r="G105" s="61"/>
      <c r="H105" s="61"/>
      <c r="I105" s="61"/>
      <c r="J105" s="61"/>
      <c r="K105" s="61"/>
      <c r="L105" s="61"/>
      <c r="M105" s="61"/>
      <c r="N105" s="61"/>
      <c r="O105" s="61"/>
      <c r="P105" s="61"/>
      <c r="Q105" s="61"/>
      <c r="R105" s="113"/>
    </row>
    <row r="106" spans="1:18" x14ac:dyDescent="0.2">
      <c r="A106" s="61"/>
      <c r="B106" s="61"/>
      <c r="C106" s="61"/>
      <c r="D106" s="61"/>
      <c r="E106" s="61"/>
      <c r="F106" s="61"/>
      <c r="G106" s="61"/>
      <c r="H106" s="61"/>
      <c r="I106" s="61"/>
      <c r="J106" s="61"/>
      <c r="K106" s="61"/>
      <c r="L106" s="61"/>
      <c r="M106" s="61"/>
      <c r="N106" s="61"/>
      <c r="O106" s="61"/>
      <c r="P106" s="61"/>
      <c r="Q106" s="61"/>
      <c r="R106" s="113"/>
    </row>
    <row r="107" spans="1:18" x14ac:dyDescent="0.2">
      <c r="A107" s="61"/>
      <c r="B107" s="61"/>
      <c r="C107" s="61"/>
      <c r="D107" s="61"/>
      <c r="E107" s="61"/>
      <c r="F107" s="61"/>
      <c r="G107" s="61"/>
      <c r="H107" s="61"/>
      <c r="I107" s="61"/>
      <c r="J107" s="61"/>
      <c r="K107" s="61"/>
      <c r="L107" s="61"/>
      <c r="M107" s="61"/>
      <c r="N107" s="61"/>
      <c r="O107" s="61"/>
      <c r="P107" s="61"/>
      <c r="Q107" s="61"/>
      <c r="R107" s="113"/>
    </row>
    <row r="108" spans="1:18" x14ac:dyDescent="0.2">
      <c r="A108" s="61"/>
      <c r="B108" s="61"/>
      <c r="C108" s="61"/>
      <c r="D108" s="61"/>
      <c r="E108" s="61"/>
      <c r="F108" s="61"/>
      <c r="G108" s="61"/>
      <c r="H108" s="61"/>
      <c r="I108" s="61"/>
      <c r="J108" s="61"/>
      <c r="K108" s="61"/>
      <c r="L108" s="61"/>
      <c r="M108" s="61"/>
      <c r="N108" s="61"/>
      <c r="O108" s="61"/>
      <c r="P108" s="61"/>
      <c r="Q108" s="61"/>
      <c r="R108" s="113"/>
    </row>
    <row r="109" spans="1:18" x14ac:dyDescent="0.2">
      <c r="A109" s="61"/>
      <c r="B109" s="61"/>
      <c r="C109" s="61"/>
      <c r="D109" s="61"/>
      <c r="E109" s="61"/>
      <c r="F109" s="61"/>
      <c r="G109" s="61"/>
      <c r="H109" s="61"/>
      <c r="I109" s="61"/>
      <c r="J109" s="61"/>
      <c r="K109" s="61"/>
      <c r="L109" s="61"/>
      <c r="M109" s="61"/>
      <c r="N109" s="61"/>
      <c r="O109" s="61"/>
      <c r="P109" s="61"/>
      <c r="Q109" s="61"/>
      <c r="R109" s="113"/>
    </row>
    <row r="110" spans="1:18" x14ac:dyDescent="0.2">
      <c r="A110" s="61"/>
      <c r="B110" s="61"/>
      <c r="C110" s="61"/>
      <c r="D110" s="61"/>
      <c r="E110" s="61"/>
      <c r="F110" s="61"/>
      <c r="G110" s="61"/>
      <c r="H110" s="61"/>
      <c r="I110" s="61"/>
      <c r="J110" s="61"/>
      <c r="K110" s="61"/>
      <c r="L110" s="61"/>
      <c r="M110" s="61"/>
      <c r="N110" s="61"/>
      <c r="O110" s="61"/>
      <c r="P110" s="61"/>
      <c r="Q110" s="61"/>
      <c r="R110" s="113"/>
    </row>
    <row r="111" spans="1:18" x14ac:dyDescent="0.2">
      <c r="A111" s="61"/>
      <c r="B111" s="61"/>
      <c r="C111" s="61"/>
      <c r="D111" s="61"/>
      <c r="E111" s="61"/>
      <c r="F111" s="61"/>
      <c r="G111" s="61"/>
      <c r="H111" s="61"/>
      <c r="I111" s="61"/>
      <c r="J111" s="61"/>
      <c r="K111" s="61"/>
      <c r="L111" s="61"/>
      <c r="M111" s="61"/>
      <c r="N111" s="61"/>
      <c r="O111" s="61"/>
      <c r="P111" s="61"/>
      <c r="Q111" s="61"/>
      <c r="R111" s="113"/>
    </row>
  </sheetData>
  <sheetProtection sheet="1" objects="1" scenarios="1"/>
  <mergeCells count="25">
    <mergeCell ref="B6:P6"/>
    <mergeCell ref="K51:M52"/>
    <mergeCell ref="N51:P52"/>
    <mergeCell ref="H33:J35"/>
    <mergeCell ref="N43:O43"/>
    <mergeCell ref="N45:O45"/>
    <mergeCell ref="C51:D52"/>
    <mergeCell ref="E51:F52"/>
    <mergeCell ref="D49:E49"/>
    <mergeCell ref="L49:N49"/>
    <mergeCell ref="E29:F29"/>
    <mergeCell ref="E30:F30"/>
    <mergeCell ref="C31:D31"/>
    <mergeCell ref="C32:D32"/>
    <mergeCell ref="L33:O35"/>
    <mergeCell ref="E31:F31"/>
    <mergeCell ref="C29:D29"/>
    <mergeCell ref="C30:D30"/>
    <mergeCell ref="C55:D55"/>
    <mergeCell ref="E53:F53"/>
    <mergeCell ref="E54:F54"/>
    <mergeCell ref="E55:F55"/>
    <mergeCell ref="C53:D53"/>
    <mergeCell ref="C54:D54"/>
    <mergeCell ref="E32:F32"/>
  </mergeCells>
  <phoneticPr fontId="5" type="noConversion"/>
  <conditionalFormatting sqref="L29">
    <cfRule type="cellIs" dxfId="2" priority="3" operator="lessThan">
      <formula>0</formula>
    </cfRule>
  </conditionalFormatting>
  <conditionalFormatting sqref="L30:L32">
    <cfRule type="cellIs" dxfId="1" priority="2" operator="lessThan">
      <formula>0</formula>
    </cfRule>
  </conditionalFormatting>
  <conditionalFormatting sqref="H29:H32">
    <cfRule type="cellIs" dxfId="0" priority="1" operator="lessThan">
      <formula>0</formula>
    </cfRule>
  </conditionalFormatting>
  <dataValidations count="1">
    <dataValidation type="decimal" allowBlank="1" showInputMessage="1" showErrorMessage="1" errorTitle="Ungültige Eingabe" error="Nur Zahlen zwischen 0 und 100%" sqref="M29:N32 I29:J32" xr:uid="{FD7D407D-593F-7748-8EF6-A82B4E89967F}">
      <formula1>0</formula1>
      <formula2>1</formula2>
    </dataValidation>
  </dataValidations>
  <printOptions horizontalCentered="1"/>
  <pageMargins left="0.70866141732283472" right="0.70866141732283472" top="0.78740157480314965" bottom="0.78740157480314965" header="0.31496062992125984" footer="0.31496062992125984"/>
  <pageSetup paperSize="9" scale="41" orientation="portrait" horizontalDpi="0" verticalDpi="0"/>
  <headerFooter>
    <oddHeader>&amp;C&amp;F</oddHeader>
    <oddFooter>&amp;C&amp;D&amp;" ,Standard" &amp;T</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5C244FF3-879F-4840-B036-678F63D0AA6D}">
          <x14:formula1>
            <xm:f>Data!$B$5:$B$13</xm:f>
          </x14:formula1>
          <xm:sqref>L49 D49 C29:C32</xm:sqref>
        </x14:dataValidation>
        <x14:dataValidation type="list" allowBlank="1" showInputMessage="1" showErrorMessage="1" xr:uid="{4E9A0263-38DC-AA48-AB0D-8BA94DA2F46C}">
          <x14:formula1>
            <xm:f>Data!$B$17:$B$21</xm:f>
          </x14:formula1>
          <xm:sqref>E29:F32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85CCE-D72E-C347-8D58-B53E7973FA53}">
  <dimension ref="B1:N779"/>
  <sheetViews>
    <sheetView zoomScaleNormal="100" workbookViewId="0">
      <selection activeCell="B2" sqref="B2"/>
    </sheetView>
  </sheetViews>
  <sheetFormatPr baseColWidth="10" defaultRowHeight="16" x14ac:dyDescent="0.2"/>
  <cols>
    <col min="1" max="1" width="1.1640625" customWidth="1"/>
    <col min="2" max="2" width="41.5" customWidth="1"/>
    <col min="3" max="3" width="24" customWidth="1"/>
    <col min="4" max="4" width="24.33203125" customWidth="1"/>
    <col min="5" max="5" width="23.33203125" customWidth="1"/>
    <col min="6" max="8" width="20.33203125" customWidth="1"/>
    <col min="9" max="9" width="12.83203125" customWidth="1"/>
    <col min="10" max="10" width="17.1640625" customWidth="1"/>
    <col min="11" max="13" width="15.33203125" customWidth="1"/>
  </cols>
  <sheetData>
    <row r="1" spans="2:11" ht="21" x14ac:dyDescent="0.25">
      <c r="B1" s="2" t="s">
        <v>39</v>
      </c>
      <c r="C1" s="1"/>
    </row>
    <row r="2" spans="2:11" ht="17" thickBot="1" x14ac:dyDescent="0.25"/>
    <row r="3" spans="2:11" x14ac:dyDescent="0.2">
      <c r="B3" s="9" t="s">
        <v>40</v>
      </c>
      <c r="C3" s="11"/>
      <c r="D3" s="6"/>
      <c r="F3" s="60"/>
      <c r="G3" s="5"/>
      <c r="H3" s="5"/>
      <c r="I3" s="5"/>
      <c r="J3" s="5"/>
      <c r="K3" s="5"/>
    </row>
    <row r="4" spans="2:11" x14ac:dyDescent="0.2">
      <c r="B4" s="18" t="s">
        <v>41</v>
      </c>
      <c r="C4" s="19" t="s">
        <v>42</v>
      </c>
      <c r="D4" s="20" t="s">
        <v>43</v>
      </c>
      <c r="F4" s="5"/>
      <c r="G4" s="5"/>
      <c r="H4" s="5"/>
      <c r="I4" s="5"/>
      <c r="J4" s="5"/>
      <c r="K4" s="5"/>
    </row>
    <row r="5" spans="2:11" x14ac:dyDescent="0.2">
      <c r="B5" s="13" t="s">
        <v>44</v>
      </c>
      <c r="C5" s="44">
        <v>0</v>
      </c>
      <c r="D5" s="45">
        <v>0</v>
      </c>
      <c r="F5" s="5"/>
      <c r="G5" s="54"/>
      <c r="H5" s="5"/>
      <c r="I5" s="5"/>
      <c r="J5" s="5"/>
      <c r="K5" s="5"/>
    </row>
    <row r="6" spans="2:11" x14ac:dyDescent="0.2">
      <c r="B6" s="13" t="s">
        <v>45</v>
      </c>
      <c r="C6" s="44">
        <v>0.25</v>
      </c>
      <c r="D6" s="45">
        <v>0.25</v>
      </c>
      <c r="F6" s="5"/>
      <c r="G6" s="54"/>
      <c r="H6" s="5"/>
      <c r="I6" s="5"/>
      <c r="J6" s="5"/>
      <c r="K6" s="5"/>
    </row>
    <row r="7" spans="2:11" x14ac:dyDescent="0.2">
      <c r="B7" s="13" t="s">
        <v>46</v>
      </c>
      <c r="C7" s="44">
        <v>0.75</v>
      </c>
      <c r="D7" s="45">
        <v>0.75</v>
      </c>
      <c r="F7" s="5"/>
      <c r="G7" s="54"/>
      <c r="H7" s="5"/>
      <c r="I7" s="5"/>
      <c r="J7" s="5"/>
      <c r="K7" s="5"/>
    </row>
    <row r="8" spans="2:11" x14ac:dyDescent="0.2">
      <c r="B8" s="13" t="s">
        <v>47</v>
      </c>
      <c r="C8" s="44">
        <v>0.8</v>
      </c>
      <c r="D8" s="45">
        <v>0.8</v>
      </c>
      <c r="F8" s="5"/>
      <c r="G8" s="5"/>
      <c r="H8" s="5"/>
      <c r="I8" s="5"/>
      <c r="J8" s="5"/>
      <c r="K8" s="5"/>
    </row>
    <row r="9" spans="2:11" x14ac:dyDescent="0.2">
      <c r="B9" s="13" t="s">
        <v>48</v>
      </c>
      <c r="C9" s="44">
        <v>0.05</v>
      </c>
      <c r="D9" s="45">
        <v>0.8</v>
      </c>
      <c r="F9" s="5"/>
      <c r="G9" s="5"/>
      <c r="H9" s="5"/>
      <c r="I9" s="5"/>
      <c r="J9" s="5"/>
      <c r="K9" s="5"/>
    </row>
    <row r="10" spans="2:11" x14ac:dyDescent="0.2">
      <c r="B10" s="13" t="s">
        <v>49</v>
      </c>
      <c r="C10" s="44">
        <v>0.8</v>
      </c>
      <c r="D10" s="45">
        <v>0.95</v>
      </c>
    </row>
    <row r="11" spans="2:11" x14ac:dyDescent="0.2">
      <c r="B11" s="13" t="s">
        <v>50</v>
      </c>
      <c r="C11" s="44">
        <v>0.05</v>
      </c>
      <c r="D11" s="45">
        <v>0.95</v>
      </c>
    </row>
    <row r="12" spans="2:11" x14ac:dyDescent="0.2">
      <c r="B12" s="13" t="s">
        <v>51</v>
      </c>
      <c r="C12" s="44">
        <v>0.8</v>
      </c>
      <c r="D12" s="45">
        <v>0.99</v>
      </c>
      <c r="G12" s="53"/>
    </row>
    <row r="13" spans="2:11" ht="17" thickBot="1" x14ac:dyDescent="0.25">
      <c r="B13" s="14" t="s">
        <v>52</v>
      </c>
      <c r="C13" s="46">
        <v>0.05</v>
      </c>
      <c r="D13" s="47">
        <v>0.99</v>
      </c>
    </row>
    <row r="14" spans="2:11" ht="17" thickBot="1" x14ac:dyDescent="0.25"/>
    <row r="15" spans="2:11" ht="19" x14ac:dyDescent="0.2">
      <c r="B15" s="9" t="s">
        <v>62</v>
      </c>
      <c r="C15" s="15"/>
      <c r="D15" s="15"/>
      <c r="E15" s="6"/>
      <c r="F15" s="10" t="s">
        <v>54</v>
      </c>
    </row>
    <row r="16" spans="2:11" x14ac:dyDescent="0.2">
      <c r="B16" s="18" t="s">
        <v>63</v>
      </c>
      <c r="C16" s="19" t="s">
        <v>65</v>
      </c>
      <c r="D16" s="19" t="s">
        <v>64</v>
      </c>
      <c r="E16" s="20" t="s">
        <v>66</v>
      </c>
      <c r="F16" s="10" t="s">
        <v>55</v>
      </c>
    </row>
    <row r="17" spans="2:14" x14ac:dyDescent="0.2">
      <c r="B17" s="13" t="s">
        <v>71</v>
      </c>
      <c r="C17" s="21">
        <v>1.09E-8</v>
      </c>
      <c r="D17" s="21">
        <v>1.06E-7</v>
      </c>
      <c r="E17" s="22">
        <v>1.06E-6</v>
      </c>
    </row>
    <row r="18" spans="2:14" x14ac:dyDescent="0.2">
      <c r="B18" s="16" t="s">
        <v>67</v>
      </c>
      <c r="C18" s="21">
        <v>1.1400000000000001E-6</v>
      </c>
      <c r="D18" s="21">
        <v>1.11E-5</v>
      </c>
      <c r="E18" s="22">
        <v>1.111E-4</v>
      </c>
    </row>
    <row r="19" spans="2:14" x14ac:dyDescent="0.2">
      <c r="B19" s="16" t="s">
        <v>68</v>
      </c>
      <c r="C19" s="5">
        <v>1.9580999999999999E-3</v>
      </c>
      <c r="D19" s="5">
        <v>1.9122E-2</v>
      </c>
      <c r="E19" s="7">
        <v>0.19121959999999999</v>
      </c>
    </row>
    <row r="20" spans="2:14" x14ac:dyDescent="0.2">
      <c r="B20" s="16" t="s">
        <v>69</v>
      </c>
      <c r="C20" s="5">
        <v>7.9597899999999999E-2</v>
      </c>
      <c r="D20" s="5">
        <v>0.77732290000000004</v>
      </c>
      <c r="E20" s="7">
        <v>7.7732289999999997</v>
      </c>
    </row>
    <row r="21" spans="2:14" ht="17" thickBot="1" x14ac:dyDescent="0.25">
      <c r="B21" s="17" t="s">
        <v>70</v>
      </c>
      <c r="C21" s="12">
        <v>0.63123269999999998</v>
      </c>
      <c r="D21" s="12">
        <v>6.1643819999999998</v>
      </c>
      <c r="E21" s="8">
        <v>61.643819999999998</v>
      </c>
    </row>
    <row r="22" spans="2:14" ht="17" thickBot="1" x14ac:dyDescent="0.25"/>
    <row r="23" spans="2:14" x14ac:dyDescent="0.2">
      <c r="B23" s="9" t="s">
        <v>72</v>
      </c>
      <c r="C23" s="157" t="s">
        <v>73</v>
      </c>
      <c r="D23" s="6"/>
      <c r="E23" s="159" t="s">
        <v>57</v>
      </c>
      <c r="F23" s="23" t="s">
        <v>56</v>
      </c>
    </row>
    <row r="24" spans="2:14" x14ac:dyDescent="0.2">
      <c r="B24" s="18" t="s">
        <v>74</v>
      </c>
      <c r="C24" s="158"/>
      <c r="D24" s="20" t="s">
        <v>58</v>
      </c>
      <c r="E24" s="160"/>
    </row>
    <row r="25" spans="2:14" x14ac:dyDescent="0.2">
      <c r="B25" s="16" t="s">
        <v>35</v>
      </c>
      <c r="C25" s="5">
        <v>7500</v>
      </c>
      <c r="D25" s="7" t="s">
        <v>59</v>
      </c>
      <c r="E25" s="3">
        <f>C25/100^3</f>
        <v>7.4999999999999997E-3</v>
      </c>
    </row>
    <row r="26" spans="2:14" x14ac:dyDescent="0.2">
      <c r="B26" s="16" t="s">
        <v>75</v>
      </c>
      <c r="C26" s="5">
        <v>15000</v>
      </c>
      <c r="D26" s="7" t="s">
        <v>60</v>
      </c>
      <c r="E26" s="3">
        <f>C26/100^3</f>
        <v>1.4999999999999999E-2</v>
      </c>
    </row>
    <row r="27" spans="2:14" ht="17" thickBot="1" x14ac:dyDescent="0.25">
      <c r="B27" s="17" t="s">
        <v>76</v>
      </c>
      <c r="C27" s="12">
        <v>45000</v>
      </c>
      <c r="D27" s="8" t="s">
        <v>61</v>
      </c>
      <c r="E27" s="4">
        <f>C27/100^3</f>
        <v>4.4999999999999998E-2</v>
      </c>
    </row>
    <row r="28" spans="2:14" ht="17" thickBot="1" x14ac:dyDescent="0.25">
      <c r="B28" s="25"/>
      <c r="C28" s="25"/>
      <c r="D28" s="25"/>
      <c r="E28" s="25"/>
      <c r="F28" s="25"/>
      <c r="G28" s="25"/>
      <c r="H28" s="25"/>
      <c r="I28" s="25"/>
      <c r="J28" s="25"/>
      <c r="K28" s="25"/>
      <c r="L28" s="25"/>
    </row>
    <row r="29" spans="2:14" x14ac:dyDescent="0.2">
      <c r="B29" s="27"/>
      <c r="C29" s="28"/>
      <c r="D29" s="28"/>
      <c r="E29" s="28"/>
      <c r="F29" s="28"/>
      <c r="G29" s="28"/>
      <c r="H29" s="28"/>
      <c r="I29" s="29" t="s">
        <v>88</v>
      </c>
      <c r="J29" s="28"/>
      <c r="K29" s="28"/>
      <c r="L29" s="30"/>
    </row>
    <row r="30" spans="2:14" x14ac:dyDescent="0.2">
      <c r="B30" s="31" t="s">
        <v>77</v>
      </c>
      <c r="C30" s="26"/>
      <c r="D30" s="26"/>
      <c r="E30" s="26" t="s">
        <v>93</v>
      </c>
      <c r="F30" s="26" t="s">
        <v>94</v>
      </c>
      <c r="G30" s="26"/>
      <c r="H30" s="26"/>
      <c r="I30" s="25" t="s">
        <v>89</v>
      </c>
      <c r="J30" s="26" t="s">
        <v>87</v>
      </c>
      <c r="K30" s="26"/>
      <c r="L30" s="32"/>
      <c r="M30" s="10"/>
      <c r="N30" s="10"/>
    </row>
    <row r="31" spans="2:14" ht="19" x14ac:dyDescent="0.2">
      <c r="B31" s="33" t="s">
        <v>78</v>
      </c>
      <c r="C31" s="26" t="s">
        <v>84</v>
      </c>
      <c r="D31" s="26" t="s">
        <v>90</v>
      </c>
      <c r="E31" s="26" t="s">
        <v>91</v>
      </c>
      <c r="F31" s="26" t="s">
        <v>23</v>
      </c>
      <c r="G31" s="26" t="s">
        <v>24</v>
      </c>
      <c r="H31" s="26" t="s">
        <v>25</v>
      </c>
      <c r="I31" s="26" t="s">
        <v>92</v>
      </c>
      <c r="J31" s="26" t="s">
        <v>85</v>
      </c>
      <c r="K31" s="26" t="s">
        <v>86</v>
      </c>
      <c r="L31" s="32" t="s">
        <v>28</v>
      </c>
      <c r="M31" s="10"/>
      <c r="N31" s="10"/>
    </row>
    <row r="32" spans="2:14" x14ac:dyDescent="0.2">
      <c r="B32" s="34" t="s">
        <v>79</v>
      </c>
      <c r="C32" s="38">
        <f>(1-D32)*E32*I32</f>
        <v>596.98424999999997</v>
      </c>
      <c r="D32" s="37">
        <f>IF(ISNUMBER(VLOOKUP(User!$C29,$B$5:$D$13,2,FALSE)), VLOOKUP(User!$C29,$B$5:$D$13,2,FALSE), 0)</f>
        <v>0</v>
      </c>
      <c r="E32" s="38">
        <f>F32+G32+H32</f>
        <v>7500</v>
      </c>
      <c r="F32" s="38">
        <f>User!H29*Data!$C$25</f>
        <v>7500</v>
      </c>
      <c r="G32" s="38">
        <f>User!I29*Data!$C$26</f>
        <v>0</v>
      </c>
      <c r="H32" s="38">
        <f>User!J29*Data!$C$27</f>
        <v>0</v>
      </c>
      <c r="I32" s="38">
        <f>IF(ISNUMBER(J32), J32+K32+L32,0)</f>
        <v>7.9597899999999999E-2</v>
      </c>
      <c r="J32" s="38">
        <f>VLOOKUP(User!$E29,$B$17:$C$21,2,FALSE)*User!L29</f>
        <v>7.9597899999999999E-2</v>
      </c>
      <c r="K32" s="38">
        <f>VLOOKUP(User!$E29,$B$17:$E$21,3,FALSE)*User!M29</f>
        <v>0</v>
      </c>
      <c r="L32" s="39">
        <f>VLOOKUP(User!$E29,$B$17:$E$21,4,FALSE)*User!N29</f>
        <v>0</v>
      </c>
    </row>
    <row r="33" spans="2:12" x14ac:dyDescent="0.2">
      <c r="B33" s="34" t="s">
        <v>80</v>
      </c>
      <c r="C33" s="38">
        <f t="shared" ref="C33:C35" si="0">(1-D33)*E33*I33</f>
        <v>0</v>
      </c>
      <c r="D33" s="37">
        <f>IF(ISNUMBER(VLOOKUP(User!$C30,$B$5:$D$13,2,FALSE)), VLOOKUP(User!$C30,$B$5:$D$13,2,FALSE), 0)</f>
        <v>0</v>
      </c>
      <c r="E33" s="38">
        <f t="shared" ref="E33:E35" si="1">F33+G33+H33</f>
        <v>7500</v>
      </c>
      <c r="F33" s="38">
        <f>User!H30*Data!$C$25</f>
        <v>7500</v>
      </c>
      <c r="G33" s="38">
        <f>User!I30*Data!$C$26</f>
        <v>0</v>
      </c>
      <c r="H33" s="38">
        <f>User!J30*Data!$C$27</f>
        <v>0</v>
      </c>
      <c r="I33" s="38">
        <f>IF(ISNUMBER(J33), J33+K33+L33,0)</f>
        <v>0</v>
      </c>
      <c r="J33" s="38" t="e">
        <f>VLOOKUP(User!$E30,$B$17:$E$21,2,FALSE)*User!L30</f>
        <v>#N/A</v>
      </c>
      <c r="K33" s="38" t="e">
        <f>VLOOKUP(User!$E30,$B$17:$E$21,3,FALSE)*User!M30</f>
        <v>#N/A</v>
      </c>
      <c r="L33" s="39" t="e">
        <f>VLOOKUP(User!$E30,$B$17:$E$21,4,FALSE)*User!N30</f>
        <v>#N/A</v>
      </c>
    </row>
    <row r="34" spans="2:12" x14ac:dyDescent="0.2">
      <c r="B34" s="34" t="s">
        <v>81</v>
      </c>
      <c r="C34" s="38">
        <f t="shared" si="0"/>
        <v>0</v>
      </c>
      <c r="D34" s="37">
        <f>IF(ISNUMBER(VLOOKUP(User!$C31,$B$5:$D$13,2,FALSE)), VLOOKUP(User!$C31,$B$5:$D$13,2,FALSE), 0)</f>
        <v>0</v>
      </c>
      <c r="E34" s="38">
        <f t="shared" si="1"/>
        <v>7500</v>
      </c>
      <c r="F34" s="38">
        <f>User!H31*Data!$C$25</f>
        <v>7500</v>
      </c>
      <c r="G34" s="38">
        <f>User!I31*Data!$C$26</f>
        <v>0</v>
      </c>
      <c r="H34" s="38">
        <f>User!J31*Data!$C$27</f>
        <v>0</v>
      </c>
      <c r="I34" s="38">
        <f>IF(ISNUMBER(J34), J34+K34+L34,0)</f>
        <v>0</v>
      </c>
      <c r="J34" s="38" t="e">
        <f>VLOOKUP(User!$E31,$B$17:$E$21,2,FALSE)*User!L31</f>
        <v>#N/A</v>
      </c>
      <c r="K34" s="38" t="e">
        <f>VLOOKUP(User!$E31,$B$17:$E$21,3,FALSE)*User!M31</f>
        <v>#N/A</v>
      </c>
      <c r="L34" s="39" t="e">
        <f>VLOOKUP(User!$E31,$B$17:$E$21,4,FALSE)*User!N31</f>
        <v>#N/A</v>
      </c>
    </row>
    <row r="35" spans="2:12" s="24" customFormat="1" x14ac:dyDescent="0.2">
      <c r="B35" s="34" t="s">
        <v>82</v>
      </c>
      <c r="C35" s="38">
        <f t="shared" si="0"/>
        <v>0</v>
      </c>
      <c r="D35" s="37">
        <f>IF(ISNUMBER(VLOOKUP(User!$C32,$B$5:$D$13,2,FALSE)), VLOOKUP(User!$C32,$B$5:$D$13,2,FALSE), 0)</f>
        <v>0</v>
      </c>
      <c r="E35" s="38">
        <f t="shared" si="1"/>
        <v>7500</v>
      </c>
      <c r="F35" s="38">
        <f>User!H32*Data!$C$25</f>
        <v>7500</v>
      </c>
      <c r="G35" s="38">
        <f>User!I32*Data!$C$26</f>
        <v>0</v>
      </c>
      <c r="H35" s="38">
        <f>User!J32*Data!$C$27</f>
        <v>0</v>
      </c>
      <c r="I35" s="38">
        <f>IF(ISNUMBER(J35), J35+K35+L35,0)</f>
        <v>0</v>
      </c>
      <c r="J35" s="38" t="e">
        <f>VLOOKUP(User!$E32,$B$17:$E$21,2,FALSE)*User!L32</f>
        <v>#N/A</v>
      </c>
      <c r="K35" s="38" t="e">
        <f>VLOOKUP(User!$E32,$B$17:$E$21,3,FALSE)*User!M32</f>
        <v>#N/A</v>
      </c>
      <c r="L35" s="39" t="e">
        <f>VLOOKUP(User!$E32,$B$17:$E$21,4,FALSE)*User!N32</f>
        <v>#N/A</v>
      </c>
    </row>
    <row r="36" spans="2:12" s="24" customFormat="1" ht="17" thickBot="1" x14ac:dyDescent="0.25">
      <c r="B36" s="42" t="s">
        <v>83</v>
      </c>
      <c r="C36" s="43">
        <f>SUM(C32:C35)</f>
        <v>596.98424999999997</v>
      </c>
      <c r="D36" s="48" t="s">
        <v>95</v>
      </c>
      <c r="E36" s="40"/>
      <c r="F36" s="40"/>
      <c r="G36" s="40"/>
      <c r="H36" s="40"/>
      <c r="I36" s="40"/>
      <c r="J36" s="40"/>
      <c r="K36" s="40"/>
      <c r="L36" s="41"/>
    </row>
    <row r="37" spans="2:12" s="24" customFormat="1" ht="17" thickBot="1" x14ac:dyDescent="0.25">
      <c r="B37" s="25"/>
      <c r="C37" s="25"/>
      <c r="D37" s="25"/>
      <c r="E37" s="25"/>
      <c r="F37" s="25"/>
      <c r="G37" s="25"/>
      <c r="H37" s="25"/>
      <c r="I37" s="25"/>
      <c r="J37" s="25"/>
      <c r="K37" s="25"/>
      <c r="L37" s="25"/>
    </row>
    <row r="38" spans="2:12" s="24" customFormat="1" x14ac:dyDescent="0.2">
      <c r="B38" s="27" t="s">
        <v>96</v>
      </c>
      <c r="C38" s="28"/>
      <c r="D38" s="28"/>
      <c r="E38" s="28"/>
      <c r="F38" s="28"/>
      <c r="G38" s="28"/>
      <c r="H38" s="28"/>
      <c r="I38" s="28"/>
      <c r="J38" s="30"/>
      <c r="K38" s="25"/>
      <c r="L38" s="25"/>
    </row>
    <row r="39" spans="2:12" s="24" customFormat="1" x14ac:dyDescent="0.2">
      <c r="B39" s="50" t="s">
        <v>97</v>
      </c>
      <c r="C39" s="49"/>
      <c r="D39" s="49">
        <f>User!F20/60</f>
        <v>1.6666666666666666E-2</v>
      </c>
      <c r="E39" s="49" t="s">
        <v>100</v>
      </c>
      <c r="F39" s="49"/>
      <c r="G39" s="25"/>
      <c r="H39" s="25"/>
      <c r="I39" s="49"/>
      <c r="J39" s="35"/>
      <c r="K39" s="25"/>
      <c r="L39" s="25"/>
    </row>
    <row r="40" spans="2:12" x14ac:dyDescent="0.2">
      <c r="B40" s="50" t="s">
        <v>98</v>
      </c>
      <c r="C40" s="49">
        <v>66</v>
      </c>
      <c r="D40" s="49">
        <f>LN(2)/C40</f>
        <v>1.050223000848402E-2</v>
      </c>
      <c r="E40" s="49" t="s">
        <v>100</v>
      </c>
      <c r="F40" s="49" t="s">
        <v>124</v>
      </c>
      <c r="G40" s="5"/>
      <c r="H40" s="5"/>
      <c r="I40" s="49"/>
      <c r="J40" s="35"/>
      <c r="K40" s="25"/>
      <c r="L40" s="25"/>
    </row>
    <row r="41" spans="2:12" ht="17" thickBot="1" x14ac:dyDescent="0.25">
      <c r="B41" s="42" t="s">
        <v>99</v>
      </c>
      <c r="C41" s="52">
        <f>D39+D40</f>
        <v>2.7168896675150687E-2</v>
      </c>
      <c r="D41" s="51" t="s">
        <v>100</v>
      </c>
      <c r="E41" s="51"/>
      <c r="F41" s="51"/>
      <c r="G41" s="51"/>
      <c r="H41" s="51"/>
      <c r="I41" s="51"/>
      <c r="J41" s="36"/>
      <c r="K41" s="25"/>
      <c r="L41" s="25"/>
    </row>
    <row r="42" spans="2:12" ht="17" thickBot="1" x14ac:dyDescent="0.25">
      <c r="B42" s="55"/>
      <c r="C42" s="55"/>
      <c r="D42" s="49"/>
      <c r="E42" s="49"/>
      <c r="F42" s="49"/>
      <c r="G42" s="49"/>
      <c r="H42" s="49"/>
      <c r="I42" s="49"/>
      <c r="J42" s="25"/>
      <c r="K42" s="25"/>
      <c r="L42" s="25"/>
    </row>
    <row r="43" spans="2:12" x14ac:dyDescent="0.2">
      <c r="B43" s="57" t="s">
        <v>101</v>
      </c>
      <c r="C43" s="15"/>
      <c r="D43" s="58"/>
      <c r="E43" s="29" t="s">
        <v>104</v>
      </c>
      <c r="F43" s="58"/>
      <c r="G43" s="58"/>
      <c r="H43" s="58"/>
      <c r="I43" s="58"/>
      <c r="J43" s="30"/>
      <c r="K43" s="25"/>
      <c r="L43" s="25"/>
    </row>
    <row r="44" spans="2:12" s="56" customFormat="1" ht="19" customHeight="1" x14ac:dyDescent="0.2">
      <c r="B44" s="50" t="s">
        <v>102</v>
      </c>
      <c r="C44" s="49">
        <f>4/3*PI()*0.6^3</f>
        <v>0.90477868423386032</v>
      </c>
      <c r="D44" s="49" t="s">
        <v>1</v>
      </c>
      <c r="E44" s="161" t="s">
        <v>105</v>
      </c>
      <c r="F44" s="161"/>
      <c r="G44" s="161"/>
      <c r="H44" s="161"/>
      <c r="I44" s="161"/>
      <c r="J44" s="162"/>
      <c r="K44" s="49"/>
      <c r="L44" s="49"/>
    </row>
    <row r="45" spans="2:12" s="56" customFormat="1" ht="20" thickBot="1" x14ac:dyDescent="0.25">
      <c r="B45" s="59" t="s">
        <v>103</v>
      </c>
      <c r="C45" s="51">
        <f>(1/2)*4*PI()*0.6^2*User!L20*60</f>
        <v>13.571680263507908</v>
      </c>
      <c r="D45" s="51" t="s">
        <v>0</v>
      </c>
      <c r="E45" s="163"/>
      <c r="F45" s="163"/>
      <c r="G45" s="163"/>
      <c r="H45" s="163"/>
      <c r="I45" s="163"/>
      <c r="J45" s="164"/>
      <c r="K45" s="49"/>
      <c r="L45" s="49"/>
    </row>
    <row r="46" spans="2:12" s="56" customFormat="1" x14ac:dyDescent="0.2">
      <c r="B46" s="49"/>
      <c r="C46" s="49"/>
      <c r="D46" s="49"/>
      <c r="E46" s="49"/>
      <c r="F46" s="49"/>
      <c r="G46" s="49"/>
      <c r="H46" s="49"/>
      <c r="I46" s="49"/>
      <c r="J46" s="49"/>
      <c r="K46" s="49"/>
      <c r="L46" s="49"/>
    </row>
    <row r="47" spans="2:12" x14ac:dyDescent="0.2">
      <c r="B47" s="55"/>
      <c r="C47" s="55"/>
      <c r="D47" s="49"/>
      <c r="E47" s="49"/>
      <c r="F47" s="49"/>
      <c r="G47" s="49"/>
      <c r="H47" s="49"/>
      <c r="I47" s="49"/>
      <c r="J47" s="25"/>
      <c r="K47" s="25"/>
      <c r="L47" s="25"/>
    </row>
    <row r="48" spans="2:12" ht="17" thickBot="1" x14ac:dyDescent="0.25"/>
    <row r="49" spans="2:14" ht="16" customHeight="1" x14ac:dyDescent="0.2">
      <c r="B49" s="9" t="s">
        <v>106</v>
      </c>
      <c r="C49" s="15"/>
      <c r="D49" s="15"/>
      <c r="E49" s="15" t="s">
        <v>116</v>
      </c>
      <c r="F49" s="151" t="s">
        <v>111</v>
      </c>
      <c r="G49" s="151" t="s">
        <v>112</v>
      </c>
      <c r="H49" s="153" t="s">
        <v>113</v>
      </c>
      <c r="J49" s="155" t="s">
        <v>115</v>
      </c>
      <c r="K49" s="151" t="s">
        <v>111</v>
      </c>
      <c r="L49" s="151" t="s">
        <v>112</v>
      </c>
      <c r="M49" s="153" t="s">
        <v>113</v>
      </c>
    </row>
    <row r="50" spans="2:14" ht="17" thickBot="1" x14ac:dyDescent="0.25">
      <c r="B50" s="17" t="s">
        <v>107</v>
      </c>
      <c r="C50" s="12" t="s">
        <v>108</v>
      </c>
      <c r="D50" s="12" t="s">
        <v>109</v>
      </c>
      <c r="E50" s="12" t="s">
        <v>110</v>
      </c>
      <c r="F50" s="152"/>
      <c r="G50" s="152"/>
      <c r="H50" s="154"/>
      <c r="I50" t="s">
        <v>114</v>
      </c>
      <c r="J50" s="156"/>
      <c r="K50" s="152"/>
      <c r="L50" s="152"/>
      <c r="M50" s="154"/>
      <c r="N50" t="s">
        <v>114</v>
      </c>
    </row>
    <row r="51" spans="2:14" x14ac:dyDescent="0.2">
      <c r="B51">
        <v>0</v>
      </c>
      <c r="C51">
        <v>0</v>
      </c>
      <c r="D51" t="str">
        <f>IF(B51&gt;User!$B$25, Quellstärke/(Volumen*Verlustrate)*(1-EXP(-Verlustrate*User!$B$25))  * EXP(-Verlustrate*(B51-User!$B$25)), "")</f>
        <v/>
      </c>
      <c r="E51">
        <f>IF(ISNUMBER(C51),C51)+IF((ISNUMBER(D51)),D51)</f>
        <v>0</v>
      </c>
      <c r="F51">
        <f>$E51*$E$25</f>
        <v>0</v>
      </c>
      <c r="G51">
        <f>$E51*$E$26</f>
        <v>0</v>
      </c>
      <c r="H51">
        <f>$E51*$E$27</f>
        <v>0</v>
      </c>
      <c r="I51">
        <f>B51</f>
        <v>0</v>
      </c>
      <c r="J51">
        <v>0</v>
      </c>
      <c r="K51">
        <f>$J51*$E$25</f>
        <v>0</v>
      </c>
      <c r="L51">
        <f>$J51*$E$26</f>
        <v>0</v>
      </c>
      <c r="M51">
        <f>$J51*$E$27</f>
        <v>0</v>
      </c>
      <c r="N51">
        <f>B51</f>
        <v>0</v>
      </c>
    </row>
    <row r="52" spans="2:14" x14ac:dyDescent="0.2">
      <c r="B52">
        <f>B51+1</f>
        <v>1</v>
      </c>
      <c r="C52">
        <f>IF(B51&lt;User!$B$25, Quellstärke/(Volumen*Verlustrate)*(1-EXP(-Verlustrate*B52)),"")</f>
        <v>11.77894992062307</v>
      </c>
      <c r="D52" t="str">
        <f>IF(B52&gt;User!$B$25, Quellstärke/(Volumen*Verlustrate)*(1-EXP(-Verlustrate*User!$B$25))  * EXP(-Verlustrate*(B52-User!$B$25)), "")</f>
        <v/>
      </c>
      <c r="E52">
        <f>IF(ISNUMBER(C52),C52)+IF((ISNUMBER(D52)),D52)</f>
        <v>11.77894992062307</v>
      </c>
      <c r="F52">
        <f>$E52*$E$25+F51</f>
        <v>8.8342124404673025E-2</v>
      </c>
      <c r="G52">
        <f>$E52*$E$26+G51</f>
        <v>0.17668424880934605</v>
      </c>
      <c r="H52">
        <f>$E52*$E$27+H51</f>
        <v>0.53005274642803812</v>
      </c>
      <c r="I52">
        <f t="shared" ref="I52:I55" si="2">B52</f>
        <v>1</v>
      </c>
      <c r="J52">
        <f>IF(B51&lt;User!$B$25, C52+C$32/(INTERZONALFLOW)*(1-EXP(-INTERZONALFLOW/NFVOL*B52)),D52)</f>
        <v>55.766433842295463</v>
      </c>
      <c r="K52">
        <f>$J52*$E$25+K51</f>
        <v>0.41824825381721598</v>
      </c>
      <c r="L52">
        <f>$J52*$E$26+L51</f>
        <v>0.83649650763443195</v>
      </c>
      <c r="M52">
        <f>$J52*$E$27+M51</f>
        <v>2.5094895229032956</v>
      </c>
      <c r="N52">
        <f t="shared" ref="N52:N57" si="3">B52</f>
        <v>1</v>
      </c>
    </row>
    <row r="53" spans="2:14" x14ac:dyDescent="0.2">
      <c r="B53">
        <f t="shared" ref="B53:B116" si="4">B52+1</f>
        <v>2</v>
      </c>
      <c r="C53">
        <f>IF(B52&lt;User!$B$25, Quellstärke/(Volumen*Verlustrate)*(1-EXP(-Verlustrate*B53)),"")</f>
        <v>23.24218697307931</v>
      </c>
      <c r="D53" t="str">
        <f>IF(B53&gt;User!$B$25, Quellstärke/(Volumen*Verlustrate)*(1-EXP(-Verlustrate*User!$B$25))  * EXP(-Verlustrate*(B53-User!$B$25)), "")</f>
        <v/>
      </c>
      <c r="E53">
        <f t="shared" ref="E53:E69" si="5">IF(ISNUMBER(C53),C53)+IF((ISNUMBER(D53)),D53)</f>
        <v>23.24218697307931</v>
      </c>
      <c r="F53">
        <f t="shared" ref="F53:F116" si="6">$E53*$E$25+F52</f>
        <v>0.26265852670276785</v>
      </c>
      <c r="G53">
        <f t="shared" ref="G53:G116" si="7">$E53*$E$26+G52</f>
        <v>0.52531705340553569</v>
      </c>
      <c r="H53">
        <f t="shared" ref="H53:H116" si="8">$E53*$E$27+H52</f>
        <v>1.575951160216607</v>
      </c>
      <c r="I53">
        <f t="shared" si="2"/>
        <v>2</v>
      </c>
      <c r="J53">
        <f>IF(B52&lt;User!$B$25, C53+C$32/(INTERZONALFLOW)*(1-EXP(-INTERZONALFLOW/NFVOL*B53)),D53)</f>
        <v>67.229684350625107</v>
      </c>
      <c r="K53">
        <f t="shared" ref="K53:K116" si="9">$J53*$E$25+K52</f>
        <v>0.92247088644690423</v>
      </c>
      <c r="L53">
        <f t="shared" ref="L53:L116" si="10">$J53*$E$26+L52</f>
        <v>1.8449417728938085</v>
      </c>
      <c r="M53">
        <f t="shared" ref="M53:M116" si="11">$J53*$E$27+M52</f>
        <v>5.5348253186814258</v>
      </c>
      <c r="N53">
        <f t="shared" si="3"/>
        <v>2</v>
      </c>
    </row>
    <row r="54" spans="2:14" x14ac:dyDescent="0.2">
      <c r="B54">
        <f t="shared" si="4"/>
        <v>3</v>
      </c>
      <c r="C54">
        <f>IF(B53&lt;User!$B$25, Quellstärke/(Volumen*Verlustrate)*(1-EXP(-Verlustrate*B54)),"")</f>
        <v>34.398173254227657</v>
      </c>
      <c r="D54" t="str">
        <f>IF(B54&gt;User!$B$25, Quellstärke/(Volumen*Verlustrate)*(1-EXP(-Verlustrate*User!$B$25))  * EXP(-Verlustrate*(B54-User!$B$25)), "")</f>
        <v/>
      </c>
      <c r="E54">
        <f t="shared" si="5"/>
        <v>34.398173254227657</v>
      </c>
      <c r="F54">
        <f t="shared" si="6"/>
        <v>0.52064482610947527</v>
      </c>
      <c r="G54">
        <f t="shared" si="7"/>
        <v>1.0412896522189505</v>
      </c>
      <c r="H54">
        <f t="shared" si="8"/>
        <v>3.1238689566568514</v>
      </c>
      <c r="I54">
        <f t="shared" si="2"/>
        <v>3</v>
      </c>
      <c r="J54">
        <f>IF(B53&lt;User!$B$25, C54+C$32/(INTERZONALFLOW)*(1-EXP(-INTERZONALFLOW/NFVOL*B54)),D54)</f>
        <v>78.385670631777572</v>
      </c>
      <c r="K54">
        <f t="shared" si="9"/>
        <v>1.510363416185236</v>
      </c>
      <c r="L54">
        <f t="shared" si="10"/>
        <v>3.0207268323704719</v>
      </c>
      <c r="M54">
        <f t="shared" si="11"/>
        <v>9.0621804971114166</v>
      </c>
      <c r="N54">
        <f t="shared" si="3"/>
        <v>3</v>
      </c>
    </row>
    <row r="55" spans="2:14" x14ac:dyDescent="0.2">
      <c r="B55">
        <f t="shared" si="4"/>
        <v>4</v>
      </c>
      <c r="C55">
        <f>IF(B54&lt;User!$B$25, Quellstärke/(Volumen*Verlustrate)*(1-EXP(-Verlustrate*B55)),"")</f>
        <v>45.255144050142881</v>
      </c>
      <c r="D55" t="str">
        <f>IF(B55&gt;User!$B$25, Quellstärke/(Volumen*Verlustrate)*(1-EXP(-Verlustrate*User!$B$25))  * EXP(-Verlustrate*(B55-User!$B$25)), "")</f>
        <v/>
      </c>
      <c r="E55">
        <f t="shared" si="5"/>
        <v>45.255144050142881</v>
      </c>
      <c r="F55">
        <f t="shared" si="6"/>
        <v>0.86005840648554688</v>
      </c>
      <c r="G55">
        <f t="shared" si="7"/>
        <v>1.7201168129710938</v>
      </c>
      <c r="H55">
        <f t="shared" si="8"/>
        <v>5.160350438913281</v>
      </c>
      <c r="I55">
        <f t="shared" si="2"/>
        <v>4</v>
      </c>
      <c r="J55">
        <f>IF(B54&lt;User!$B$25, C55+C$32/(INTERZONALFLOW)*(1-EXP(-INTERZONALFLOW/NFVOL*B55)),D55)</f>
        <v>89.242641427692803</v>
      </c>
      <c r="K55">
        <f t="shared" si="9"/>
        <v>2.1796832268929318</v>
      </c>
      <c r="L55">
        <f t="shared" si="10"/>
        <v>4.3593664537858636</v>
      </c>
      <c r="M55">
        <f t="shared" si="11"/>
        <v>13.078099361357593</v>
      </c>
      <c r="N55">
        <f t="shared" si="3"/>
        <v>4</v>
      </c>
    </row>
    <row r="56" spans="2:14" x14ac:dyDescent="0.2">
      <c r="B56">
        <f t="shared" si="4"/>
        <v>5</v>
      </c>
      <c r="C56">
        <f>IF(B55&lt;User!$B$25, Quellstärke/(Volumen*Verlustrate)*(1-EXP(-Verlustrate*B56)),"")</f>
        <v>55.821113915357053</v>
      </c>
      <c r="D56" t="str">
        <f>IF(B56&gt;User!$B$25, Quellstärke/(Volumen*Verlustrate)*(1-EXP(-Verlustrate*User!$B$25))  * EXP(-Verlustrate*(B56-User!$B$25)), "")</f>
        <v/>
      </c>
      <c r="E56">
        <f t="shared" si="5"/>
        <v>55.821113915357053</v>
      </c>
      <c r="F56">
        <f t="shared" si="6"/>
        <v>1.2787167608507248</v>
      </c>
      <c r="G56">
        <f t="shared" si="7"/>
        <v>2.5574335217014497</v>
      </c>
      <c r="H56">
        <f t="shared" si="8"/>
        <v>7.672300565104349</v>
      </c>
      <c r="I56">
        <f t="shared" ref="I56:I119" si="12">B56</f>
        <v>5</v>
      </c>
      <c r="J56">
        <f>IF(B55&lt;User!$B$25, C56+C$32/(INTERZONALFLOW)*(1-EXP(-INTERZONALFLOW/NFVOL*B56)),D56)</f>
        <v>99.80861129290696</v>
      </c>
      <c r="K56">
        <f t="shared" si="9"/>
        <v>2.9282478115897339</v>
      </c>
      <c r="L56">
        <f t="shared" si="10"/>
        <v>5.8564956231794678</v>
      </c>
      <c r="M56">
        <f t="shared" si="11"/>
        <v>17.569486869538405</v>
      </c>
      <c r="N56">
        <f t="shared" si="3"/>
        <v>5</v>
      </c>
    </row>
    <row r="57" spans="2:14" x14ac:dyDescent="0.2">
      <c r="B57">
        <f t="shared" si="4"/>
        <v>6</v>
      </c>
      <c r="C57">
        <f>IF(B56&lt;User!$B$25, Quellstärke/(Volumen*Verlustrate)*(1-EXP(-Verlustrate*B57)),"")</f>
        <v>66.103882589158502</v>
      </c>
      <c r="D57" t="str">
        <f>IF(B57&gt;User!$B$25, Quellstärke/(Volumen*Verlustrate)*(1-EXP(-Verlustrate*User!$B$25))  * EXP(-Verlustrate*(B57-User!$B$25)), "")</f>
        <v/>
      </c>
      <c r="E57">
        <f t="shared" si="5"/>
        <v>66.103882589158502</v>
      </c>
      <c r="F57">
        <f t="shared" si="6"/>
        <v>1.7744958802694135</v>
      </c>
      <c r="G57">
        <f t="shared" si="7"/>
        <v>3.548991760538827</v>
      </c>
      <c r="H57">
        <f t="shared" si="8"/>
        <v>10.646975281616481</v>
      </c>
      <c r="I57">
        <f t="shared" si="12"/>
        <v>6</v>
      </c>
      <c r="J57">
        <f>IF(B56&lt;User!$B$25, C57+C$32/(INTERZONALFLOW)*(1-EXP(-INTERZONALFLOW/NFVOL*B57)),D57)</f>
        <v>110.09137996670842</v>
      </c>
      <c r="K57">
        <f t="shared" si="9"/>
        <v>3.7539331613400471</v>
      </c>
      <c r="L57">
        <f t="shared" si="10"/>
        <v>7.5078663226800941</v>
      </c>
      <c r="M57">
        <f t="shared" si="11"/>
        <v>22.523598968040282</v>
      </c>
      <c r="N57">
        <f t="shared" si="3"/>
        <v>6</v>
      </c>
    </row>
    <row r="58" spans="2:14" x14ac:dyDescent="0.2">
      <c r="B58">
        <f t="shared" si="4"/>
        <v>7</v>
      </c>
      <c r="C58">
        <f>IF(B57&lt;User!$B$25, Quellstärke/(Volumen*Verlustrate)*(1-EXP(-Verlustrate*B58)),"")</f>
        <v>76.111040753315194</v>
      </c>
      <c r="D58" t="str">
        <f>IF(B58&gt;User!$B$25, Quellstärke/(Volumen*Verlustrate)*(1-EXP(-Verlustrate*User!$B$25))  * EXP(-Verlustrate*(B58-User!$B$25)), "")</f>
        <v/>
      </c>
      <c r="E58">
        <f t="shared" si="5"/>
        <v>76.111040753315194</v>
      </c>
      <c r="F58">
        <f t="shared" si="6"/>
        <v>2.3453286859192772</v>
      </c>
      <c r="G58">
        <f t="shared" si="7"/>
        <v>4.6906573718385545</v>
      </c>
      <c r="H58">
        <f t="shared" si="8"/>
        <v>14.071972115515663</v>
      </c>
      <c r="I58">
        <f t="shared" si="12"/>
        <v>7</v>
      </c>
      <c r="J58">
        <f>IF(B57&lt;User!$B$25, C58+C$32/(INTERZONALFLOW)*(1-EXP(-INTERZONALFLOW/NFVOL*B58)),D58)</f>
        <v>120.09853813086511</v>
      </c>
      <c r="K58">
        <f t="shared" si="9"/>
        <v>4.6546721973215357</v>
      </c>
      <c r="L58">
        <f t="shared" si="10"/>
        <v>9.3093443946430714</v>
      </c>
      <c r="M58">
        <f t="shared" si="11"/>
        <v>27.928033183929212</v>
      </c>
      <c r="N58">
        <f t="shared" ref="N58:N121" si="13">B58</f>
        <v>7</v>
      </c>
    </row>
    <row r="59" spans="2:14" x14ac:dyDescent="0.2">
      <c r="B59">
        <f t="shared" si="4"/>
        <v>8</v>
      </c>
      <c r="C59">
        <f>IF(B58&lt;User!$B$25, Quellstärke/(Volumen*Verlustrate)*(1-EXP(-Verlustrate*B59)),"")</f>
        <v>85.849975635473356</v>
      </c>
      <c r="D59" t="str">
        <f>IF(B59&gt;User!$B$25, Quellstärke/(Volumen*Verlustrate)*(1-EXP(-Verlustrate*User!$B$25))  * EXP(-Verlustrate*(B59-User!$B$25)), "")</f>
        <v/>
      </c>
      <c r="E59">
        <f t="shared" si="5"/>
        <v>85.849975635473356</v>
      </c>
      <c r="F59">
        <f t="shared" si="6"/>
        <v>2.9892035031853275</v>
      </c>
      <c r="G59">
        <f t="shared" si="7"/>
        <v>5.9784070063706549</v>
      </c>
      <c r="H59">
        <f t="shared" si="8"/>
        <v>17.935221019111964</v>
      </c>
      <c r="I59">
        <f t="shared" si="12"/>
        <v>8</v>
      </c>
      <c r="J59">
        <f>IF(B58&lt;User!$B$25, C59+C$32/(INTERZONALFLOW)*(1-EXP(-INTERZONALFLOW/NFVOL*B59)),D59)</f>
        <v>129.83747301302327</v>
      </c>
      <c r="K59">
        <f t="shared" si="9"/>
        <v>5.6284532449192106</v>
      </c>
      <c r="L59">
        <f t="shared" si="10"/>
        <v>11.256906489838421</v>
      </c>
      <c r="M59">
        <f t="shared" si="11"/>
        <v>33.770719469515257</v>
      </c>
      <c r="N59">
        <f t="shared" si="13"/>
        <v>8</v>
      </c>
    </row>
    <row r="60" spans="2:14" x14ac:dyDescent="0.2">
      <c r="B60">
        <f t="shared" si="4"/>
        <v>9</v>
      </c>
      <c r="C60">
        <f>IF(B59&lt;User!$B$25, Quellstärke/(Volumen*Verlustrate)*(1-EXP(-Verlustrate*B60)),"")</f>
        <v>95.327876462367158</v>
      </c>
      <c r="D60" t="str">
        <f>IF(B60&gt;User!$B$25, Quellstärke/(Volumen*Verlustrate)*(1-EXP(-Verlustrate*User!$B$25))  * EXP(-Verlustrate*(B60-User!$B$25)), "")</f>
        <v/>
      </c>
      <c r="E60">
        <f t="shared" si="5"/>
        <v>95.327876462367158</v>
      </c>
      <c r="F60">
        <f t="shared" si="6"/>
        <v>3.704162576653081</v>
      </c>
      <c r="G60">
        <f t="shared" si="7"/>
        <v>7.408325153306162</v>
      </c>
      <c r="H60">
        <f t="shared" si="8"/>
        <v>22.224975459918486</v>
      </c>
      <c r="I60">
        <f t="shared" si="12"/>
        <v>9</v>
      </c>
      <c r="J60">
        <f>IF(B59&lt;User!$B$25, C60+C$32/(INTERZONALFLOW)*(1-EXP(-INTERZONALFLOW/NFVOL*B60)),D60)</f>
        <v>139.31537383991707</v>
      </c>
      <c r="K60">
        <f t="shared" si="9"/>
        <v>6.6733185487185889</v>
      </c>
      <c r="L60">
        <f t="shared" si="10"/>
        <v>13.346637097437178</v>
      </c>
      <c r="M60">
        <f t="shared" si="11"/>
        <v>40.039911292311523</v>
      </c>
      <c r="N60">
        <f t="shared" si="13"/>
        <v>9</v>
      </c>
    </row>
    <row r="61" spans="2:14" x14ac:dyDescent="0.2">
      <c r="B61">
        <f t="shared" si="4"/>
        <v>10</v>
      </c>
      <c r="C61">
        <f>IF(B60&lt;User!$B$25, Quellstärke/(Volumen*Verlustrate)*(1-EXP(-Verlustrate*B61)),"")</f>
        <v>104.5517397668651</v>
      </c>
      <c r="D61" t="str">
        <f>IF(B61&gt;User!$B$25, Quellstärke/(Volumen*Verlustrate)*(1-EXP(-Verlustrate*User!$B$25))  * EXP(-Verlustrate*(B61-User!$B$25)), "")</f>
        <v/>
      </c>
      <c r="E61">
        <f t="shared" si="5"/>
        <v>104.5517397668651</v>
      </c>
      <c r="F61">
        <f t="shared" si="6"/>
        <v>4.4883006249045696</v>
      </c>
      <c r="G61">
        <f t="shared" si="7"/>
        <v>8.9766012498091392</v>
      </c>
      <c r="H61">
        <f t="shared" si="8"/>
        <v>26.929803749427414</v>
      </c>
      <c r="I61">
        <f t="shared" si="12"/>
        <v>10</v>
      </c>
      <c r="J61">
        <f>IF(B60&lt;User!$B$25, C61+C$32/(INTERZONALFLOW)*(1-EXP(-INTERZONALFLOW/NFVOL*B61)),D61)</f>
        <v>148.53923714441501</v>
      </c>
      <c r="K61">
        <f t="shared" si="9"/>
        <v>7.7873628273017017</v>
      </c>
      <c r="L61">
        <f t="shared" si="10"/>
        <v>15.574725654603403</v>
      </c>
      <c r="M61">
        <f t="shared" si="11"/>
        <v>46.724176963810194</v>
      </c>
      <c r="N61">
        <f t="shared" si="13"/>
        <v>10</v>
      </c>
    </row>
    <row r="62" spans="2:14" x14ac:dyDescent="0.2">
      <c r="B62">
        <f t="shared" si="4"/>
        <v>11</v>
      </c>
      <c r="C62">
        <f>IF(B61&lt;User!$B$25, Quellstärke/(Volumen*Verlustrate)*(1-EXP(-Verlustrate*B62)),"")</f>
        <v>113.52837455277118</v>
      </c>
      <c r="D62" t="str">
        <f>IF(B62&gt;User!$B$25, Quellstärke/(Volumen*Verlustrate)*(1-EXP(-Verlustrate*User!$B$25))  * EXP(-Verlustrate*(B62-User!$B$25)), "")</f>
        <v/>
      </c>
      <c r="E62">
        <f t="shared" si="5"/>
        <v>113.52837455277118</v>
      </c>
      <c r="F62">
        <f t="shared" si="6"/>
        <v>5.3397634340503535</v>
      </c>
      <c r="G62">
        <f t="shared" si="7"/>
        <v>10.679526868100707</v>
      </c>
      <c r="H62">
        <f t="shared" si="8"/>
        <v>32.038580604302119</v>
      </c>
      <c r="I62">
        <f t="shared" si="12"/>
        <v>11</v>
      </c>
      <c r="J62">
        <f>IF(B61&lt;User!$B$25, C62+C$32/(INTERZONALFLOW)*(1-EXP(-INTERZONALFLOW/NFVOL*B62)),D62)</f>
        <v>157.51587193032111</v>
      </c>
      <c r="K62">
        <f t="shared" si="9"/>
        <v>8.9687318667791107</v>
      </c>
      <c r="L62">
        <f t="shared" si="10"/>
        <v>17.937463733558221</v>
      </c>
      <c r="M62">
        <f t="shared" si="11"/>
        <v>53.812391200674647</v>
      </c>
      <c r="N62">
        <f t="shared" si="13"/>
        <v>11</v>
      </c>
    </row>
    <row r="63" spans="2:14" x14ac:dyDescent="0.2">
      <c r="B63">
        <f t="shared" si="4"/>
        <v>12</v>
      </c>
      <c r="C63">
        <f>IF(B62&lt;User!$B$25, Quellstärke/(Volumen*Verlustrate)*(1-EXP(-Verlustrate*B63)),"")</f>
        <v>122.26440732119335</v>
      </c>
      <c r="D63" t="str">
        <f>IF(B63&gt;User!$B$25, Quellstärke/(Volumen*Verlustrate)*(1-EXP(-Verlustrate*User!$B$25))  * EXP(-Verlustrate*(B63-User!$B$25)), "")</f>
        <v/>
      </c>
      <c r="E63">
        <f t="shared" si="5"/>
        <v>122.26440732119335</v>
      </c>
      <c r="F63">
        <f t="shared" si="6"/>
        <v>6.2567464889593039</v>
      </c>
      <c r="G63">
        <f t="shared" si="7"/>
        <v>12.513492977918608</v>
      </c>
      <c r="H63">
        <f t="shared" si="8"/>
        <v>37.540478933755821</v>
      </c>
      <c r="I63">
        <f t="shared" si="12"/>
        <v>12</v>
      </c>
      <c r="J63">
        <f>IF(B62&lt;User!$B$25, C63+C$32/(INTERZONALFLOW)*(1-EXP(-INTERZONALFLOW/NFVOL*B63)),D63)</f>
        <v>166.25190469874326</v>
      </c>
      <c r="K63">
        <f t="shared" si="9"/>
        <v>10.215621152019684</v>
      </c>
      <c r="L63">
        <f t="shared" si="10"/>
        <v>20.431242304039369</v>
      </c>
      <c r="M63">
        <f t="shared" si="11"/>
        <v>61.293726912118089</v>
      </c>
      <c r="N63">
        <f t="shared" si="13"/>
        <v>12</v>
      </c>
    </row>
    <row r="64" spans="2:14" x14ac:dyDescent="0.2">
      <c r="B64">
        <f t="shared" si="4"/>
        <v>13</v>
      </c>
      <c r="C64">
        <f>IF(B63&lt;User!$B$25, Quellstärke/(Volumen*Verlustrate)*(1-EXP(-Verlustrate*B64)),"")</f>
        <v>130.76628696218862</v>
      </c>
      <c r="D64" t="str">
        <f>IF(B64&gt;User!$B$25, Quellstärke/(Volumen*Verlustrate)*(1-EXP(-Verlustrate*User!$B$25))  * EXP(-Verlustrate*(B64-User!$B$25)), "")</f>
        <v/>
      </c>
      <c r="E64">
        <f t="shared" si="5"/>
        <v>130.76628696218862</v>
      </c>
      <c r="F64">
        <f t="shared" si="6"/>
        <v>7.2374936411757185</v>
      </c>
      <c r="G64">
        <f t="shared" si="7"/>
        <v>14.474987282351437</v>
      </c>
      <c r="H64">
        <f t="shared" si="8"/>
        <v>43.424961847054306</v>
      </c>
      <c r="I64">
        <f t="shared" si="12"/>
        <v>13</v>
      </c>
      <c r="J64">
        <f>IF(B63&lt;User!$B$25, C64+C$32/(INTERZONALFLOW)*(1-EXP(-INTERZONALFLOW/NFVOL*B64)),D64)</f>
        <v>174.75378433973853</v>
      </c>
      <c r="K64">
        <f t="shared" si="9"/>
        <v>11.526274534567722</v>
      </c>
      <c r="L64">
        <f t="shared" si="10"/>
        <v>23.052549069135445</v>
      </c>
      <c r="M64">
        <f t="shared" si="11"/>
        <v>69.157647207406328</v>
      </c>
      <c r="N64">
        <f t="shared" si="13"/>
        <v>13</v>
      </c>
    </row>
    <row r="65" spans="2:14" x14ac:dyDescent="0.2">
      <c r="B65">
        <f t="shared" si="4"/>
        <v>14</v>
      </c>
      <c r="C65">
        <f>IF(B64&lt;User!$B$25, Quellstärke/(Volumen*Verlustrate)*(1-EXP(-Verlustrate*B65)),"")</f>
        <v>139.0402895152977</v>
      </c>
      <c r="D65" t="str">
        <f>IF(B65&gt;User!$B$25, Quellstärke/(Volumen*Verlustrate)*(1-EXP(-Verlustrate*User!$B$25))  * EXP(-Verlustrate*(B65-User!$B$25)), "")</f>
        <v/>
      </c>
      <c r="E65">
        <f t="shared" si="5"/>
        <v>139.0402895152977</v>
      </c>
      <c r="F65">
        <f t="shared" si="6"/>
        <v>8.2802958125404515</v>
      </c>
      <c r="G65">
        <f t="shared" si="7"/>
        <v>16.560591625080903</v>
      </c>
      <c r="H65">
        <f t="shared" si="8"/>
        <v>49.681774875242702</v>
      </c>
      <c r="I65">
        <f t="shared" si="12"/>
        <v>14</v>
      </c>
      <c r="J65">
        <f>IF(B64&lt;User!$B$25, C65+C$32/(INTERZONALFLOW)*(1-EXP(-INTERZONALFLOW/NFVOL*B65)),D65)</f>
        <v>183.02778689284762</v>
      </c>
      <c r="K65">
        <f t="shared" si="9"/>
        <v>12.89898293626408</v>
      </c>
      <c r="L65">
        <f t="shared" si="10"/>
        <v>25.79796587252816</v>
      </c>
      <c r="M65">
        <f t="shared" si="11"/>
        <v>77.393897617584472</v>
      </c>
      <c r="N65">
        <f t="shared" si="13"/>
        <v>14</v>
      </c>
    </row>
    <row r="66" spans="2:14" x14ac:dyDescent="0.2">
      <c r="B66">
        <f t="shared" si="4"/>
        <v>15</v>
      </c>
      <c r="C66">
        <f>IF(B65&lt;User!$B$25, Quellstärke/(Volumen*Verlustrate)*(1-EXP(-Verlustrate*B66)),"")</f>
        <v>147.09252280248197</v>
      </c>
      <c r="D66" t="str">
        <f>IF(B66&gt;User!$B$25, Quellstärke/(Volumen*Verlustrate)*(1-EXP(-Verlustrate*User!$B$25))  * EXP(-Verlustrate*(B66-User!$B$25)), "")</f>
        <v/>
      </c>
      <c r="E66">
        <f t="shared" si="5"/>
        <v>147.09252280248197</v>
      </c>
      <c r="F66">
        <f t="shared" si="6"/>
        <v>9.3834897335590668</v>
      </c>
      <c r="G66">
        <f t="shared" si="7"/>
        <v>18.766979467118134</v>
      </c>
      <c r="H66">
        <f t="shared" si="8"/>
        <v>56.300938401354387</v>
      </c>
      <c r="I66">
        <f t="shared" si="12"/>
        <v>15</v>
      </c>
      <c r="J66">
        <f>IF(B65&lt;User!$B$25, C66+C$32/(INTERZONALFLOW)*(1-EXP(-INTERZONALFLOW/NFVOL*B66)),D66)</f>
        <v>191.08002018003188</v>
      </c>
      <c r="K66">
        <f t="shared" si="9"/>
        <v>14.332083087614318</v>
      </c>
      <c r="L66">
        <f t="shared" si="10"/>
        <v>28.664166175228637</v>
      </c>
      <c r="M66">
        <f t="shared" si="11"/>
        <v>85.992498525685903</v>
      </c>
      <c r="N66">
        <f t="shared" si="13"/>
        <v>15</v>
      </c>
    </row>
    <row r="67" spans="2:14" x14ac:dyDescent="0.2">
      <c r="B67">
        <f t="shared" si="4"/>
        <v>16</v>
      </c>
      <c r="C67">
        <f>IF(B66&lt;User!$B$25, Quellstärke/(Volumen*Verlustrate)*(1-EXP(-Verlustrate*B67)),"")</f>
        <v>154.92893093688286</v>
      </c>
      <c r="D67" t="str">
        <f>IF(B67&gt;User!$B$25, Quellstärke/(Volumen*Verlustrate)*(1-EXP(-Verlustrate*User!$B$25))  * EXP(-Verlustrate*(B67-User!$B$25)), "")</f>
        <v/>
      </c>
      <c r="E67">
        <f t="shared" si="5"/>
        <v>154.92893093688286</v>
      </c>
      <c r="F67">
        <f t="shared" si="6"/>
        <v>10.545456715585688</v>
      </c>
      <c r="G67">
        <f t="shared" si="7"/>
        <v>21.090913431171376</v>
      </c>
      <c r="H67">
        <f t="shared" si="8"/>
        <v>63.272740293514119</v>
      </c>
      <c r="I67">
        <f t="shared" si="12"/>
        <v>16</v>
      </c>
      <c r="J67">
        <f>IF(B66&lt;User!$B$25, C67+C$32/(INTERZONALFLOW)*(1-EXP(-INTERZONALFLOW/NFVOL*B67)),D67)</f>
        <v>198.91642831443278</v>
      </c>
      <c r="K67">
        <f t="shared" si="9"/>
        <v>15.823956299972565</v>
      </c>
      <c r="L67">
        <f t="shared" si="10"/>
        <v>31.64791259994513</v>
      </c>
      <c r="M67">
        <f t="shared" si="11"/>
        <v>94.943737799835375</v>
      </c>
      <c r="N67">
        <f t="shared" si="13"/>
        <v>16</v>
      </c>
    </row>
    <row r="68" spans="2:14" x14ac:dyDescent="0.2">
      <c r="B68">
        <f t="shared" si="4"/>
        <v>17</v>
      </c>
      <c r="C68">
        <f>IF(B67&lt;User!$B$25, Quellstärke/(Volumen*Verlustrate)*(1-EXP(-Verlustrate*B68)),"")</f>
        <v>162.55529871073296</v>
      </c>
      <c r="D68" t="str">
        <f>IF(B68&gt;User!$B$25, Quellstärke/(Volumen*Verlustrate)*(1-EXP(-Verlustrate*User!$B$25))  * EXP(-Verlustrate*(B68-User!$B$25)), "")</f>
        <v/>
      </c>
      <c r="E68">
        <f t="shared" si="5"/>
        <v>162.55529871073296</v>
      </c>
      <c r="F68">
        <f t="shared" si="6"/>
        <v>11.764621455916185</v>
      </c>
      <c r="G68">
        <f t="shared" si="7"/>
        <v>23.52924291183237</v>
      </c>
      <c r="H68">
        <f t="shared" si="8"/>
        <v>70.587728735497109</v>
      </c>
      <c r="I68">
        <f t="shared" si="12"/>
        <v>17</v>
      </c>
      <c r="J68">
        <f>IF(B67&lt;User!$B$25, C68+C$32/(INTERZONALFLOW)*(1-EXP(-INTERZONALFLOW/NFVOL*B68)),D68)</f>
        <v>206.54279608828287</v>
      </c>
      <c r="K68">
        <f t="shared" si="9"/>
        <v>17.373027270634687</v>
      </c>
      <c r="L68">
        <f t="shared" si="10"/>
        <v>34.746054541269373</v>
      </c>
      <c r="M68">
        <f t="shared" si="11"/>
        <v>104.23816362380811</v>
      </c>
      <c r="N68">
        <f t="shared" si="13"/>
        <v>17</v>
      </c>
    </row>
    <row r="69" spans="2:14" x14ac:dyDescent="0.2">
      <c r="B69">
        <f t="shared" si="4"/>
        <v>18</v>
      </c>
      <c r="C69">
        <f>IF(B68&lt;User!$B$25, Quellstärke/(Volumen*Verlustrate)*(1-EXP(-Verlustrate*B69)),"")</f>
        <v>169.97725586565662</v>
      </c>
      <c r="D69" t="str">
        <f>IF(B69&gt;User!$B$25, Quellstärke/(Volumen*Verlustrate)*(1-EXP(-Verlustrate*User!$B$25))  * EXP(-Verlustrate*(B69-User!$B$25)), "")</f>
        <v/>
      </c>
      <c r="E69">
        <f t="shared" si="5"/>
        <v>169.97725586565662</v>
      </c>
      <c r="F69">
        <f t="shared" si="6"/>
        <v>13.03945087490861</v>
      </c>
      <c r="G69">
        <f t="shared" si="7"/>
        <v>26.07890174981722</v>
      </c>
      <c r="H69">
        <f t="shared" si="8"/>
        <v>78.23670524945166</v>
      </c>
      <c r="I69">
        <f t="shared" si="12"/>
        <v>18</v>
      </c>
      <c r="J69">
        <f>IF(B68&lt;User!$B$25, C69+C$32/(INTERZONALFLOW)*(1-EXP(-INTERZONALFLOW/NFVOL*B69)),D69)</f>
        <v>213.96475324320653</v>
      </c>
      <c r="K69">
        <f t="shared" si="9"/>
        <v>18.977762919958735</v>
      </c>
      <c r="L69">
        <f t="shared" si="10"/>
        <v>37.95552583991747</v>
      </c>
      <c r="M69">
        <f t="shared" si="11"/>
        <v>113.8665775197524</v>
      </c>
      <c r="N69">
        <f t="shared" si="13"/>
        <v>18</v>
      </c>
    </row>
    <row r="70" spans="2:14" x14ac:dyDescent="0.2">
      <c r="B70">
        <f t="shared" si="4"/>
        <v>19</v>
      </c>
      <c r="C70">
        <f>IF(B69&lt;User!$B$25, Quellstärke/(Volumen*Verlustrate)*(1-EXP(-Verlustrate*B70)),"")</f>
        <v>177.2002812485137</v>
      </c>
      <c r="D70" t="str">
        <f>IF(B70&gt;User!$B$25, Quellstärke/(Volumen*Verlustrate)*(1-EXP(-Verlustrate*User!$B$25))  * EXP(-Verlustrate*(B70-User!$B$25)), "")</f>
        <v/>
      </c>
      <c r="E70">
        <f t="shared" ref="E70:E133" si="14">IF(ISNUMBER(C70),C70)+IF((ISNUMBER(D70)),D70)</f>
        <v>177.2002812485137</v>
      </c>
      <c r="F70">
        <f t="shared" si="6"/>
        <v>14.368452984272462</v>
      </c>
      <c r="G70">
        <f t="shared" si="7"/>
        <v>28.736905968544924</v>
      </c>
      <c r="H70">
        <f t="shared" si="8"/>
        <v>86.21071790563478</v>
      </c>
      <c r="I70">
        <f t="shared" si="12"/>
        <v>19</v>
      </c>
      <c r="J70">
        <f>IF(B69&lt;User!$B$25, C70+C$32/(INTERZONALFLOW)*(1-EXP(-INTERZONALFLOW/NFVOL*B70)),D70)</f>
        <v>221.18777862606362</v>
      </c>
      <c r="K70">
        <f t="shared" si="9"/>
        <v>20.636671259654211</v>
      </c>
      <c r="L70">
        <f t="shared" si="10"/>
        <v>41.273342519308422</v>
      </c>
      <c r="M70">
        <f t="shared" si="11"/>
        <v>123.82002755792526</v>
      </c>
      <c r="N70">
        <f t="shared" si="13"/>
        <v>19</v>
      </c>
    </row>
    <row r="71" spans="2:14" x14ac:dyDescent="0.2">
      <c r="B71">
        <f t="shared" si="4"/>
        <v>20</v>
      </c>
      <c r="C71">
        <f>IF(B70&lt;User!$B$25, Quellstärke/(Volumen*Verlustrate)*(1-EXP(-Verlustrate*B71)),"")</f>
        <v>184.22970685585335</v>
      </c>
      <c r="D71" t="str">
        <f>IF(B71&gt;User!$B$25, Quellstärke/(Volumen*Verlustrate)*(1-EXP(-Verlustrate*User!$B$25))  * EXP(-Verlustrate*(B71-User!$B$25)), "")</f>
        <v/>
      </c>
      <c r="E71">
        <f t="shared" si="14"/>
        <v>184.22970685585335</v>
      </c>
      <c r="F71">
        <f t="shared" si="6"/>
        <v>15.750175785691361</v>
      </c>
      <c r="G71">
        <f t="shared" si="7"/>
        <v>31.500351571382723</v>
      </c>
      <c r="H71">
        <f t="shared" si="8"/>
        <v>94.501054714148182</v>
      </c>
      <c r="I71">
        <f t="shared" si="12"/>
        <v>20</v>
      </c>
      <c r="J71">
        <f>IF(B70&lt;User!$B$25, C71+C$32/(INTERZONALFLOW)*(1-EXP(-INTERZONALFLOW/NFVOL*B71)),D71)</f>
        <v>228.21720423340327</v>
      </c>
      <c r="K71">
        <f t="shared" si="9"/>
        <v>22.348300291404737</v>
      </c>
      <c r="L71">
        <f t="shared" si="10"/>
        <v>44.696600582809474</v>
      </c>
      <c r="M71">
        <f t="shared" si="11"/>
        <v>134.08980174842841</v>
      </c>
      <c r="N71">
        <f t="shared" si="13"/>
        <v>20</v>
      </c>
    </row>
    <row r="72" spans="2:14" x14ac:dyDescent="0.2">
      <c r="B72">
        <f t="shared" si="4"/>
        <v>21</v>
      </c>
      <c r="C72">
        <f>IF(B71&lt;User!$B$25, Quellstärke/(Volumen*Verlustrate)*(1-EXP(-Verlustrate*B72)),"")</f>
        <v>191.07072176996363</v>
      </c>
      <c r="D72" t="str">
        <f>IF(B72&gt;User!$B$25, Quellstärke/(Volumen*Verlustrate)*(1-EXP(-Verlustrate*User!$B$25))  * EXP(-Verlustrate*(B72-User!$B$25)), "")</f>
        <v/>
      </c>
      <c r="E72">
        <f t="shared" si="14"/>
        <v>191.07072176996363</v>
      </c>
      <c r="F72">
        <f t="shared" si="6"/>
        <v>17.18320619896609</v>
      </c>
      <c r="G72">
        <f t="shared" si="7"/>
        <v>34.36641239793218</v>
      </c>
      <c r="H72">
        <f t="shared" si="8"/>
        <v>103.09923719379654</v>
      </c>
      <c r="I72">
        <f t="shared" si="12"/>
        <v>21</v>
      </c>
      <c r="J72">
        <f>IF(B71&lt;User!$B$25, C72+C$32/(INTERZONALFLOW)*(1-EXP(-INTERZONALFLOW/NFVOL*B72)),D72)</f>
        <v>235.05821914751354</v>
      </c>
      <c r="K72">
        <f t="shared" si="9"/>
        <v>24.111236935011089</v>
      </c>
      <c r="L72">
        <f t="shared" si="10"/>
        <v>48.222473870022178</v>
      </c>
      <c r="M72">
        <f t="shared" si="11"/>
        <v>144.66742161006653</v>
      </c>
      <c r="N72">
        <f t="shared" si="13"/>
        <v>21</v>
      </c>
    </row>
    <row r="73" spans="2:14" x14ac:dyDescent="0.2">
      <c r="B73">
        <f t="shared" si="4"/>
        <v>22</v>
      </c>
      <c r="C73">
        <f>IF(B72&lt;User!$B$25, Quellstärke/(Volumen*Verlustrate)*(1-EXP(-Verlustrate*B73)),"")</f>
        <v>197.72837598942269</v>
      </c>
      <c r="D73" t="str">
        <f>IF(B73&gt;User!$B$25, Quellstärke/(Volumen*Verlustrate)*(1-EXP(-Verlustrate*User!$B$25))  * EXP(-Verlustrate*(B73-User!$B$25)), "")</f>
        <v/>
      </c>
      <c r="E73">
        <f t="shared" si="14"/>
        <v>197.72837598942269</v>
      </c>
      <c r="F73">
        <f t="shared" si="6"/>
        <v>18.666169018886759</v>
      </c>
      <c r="G73">
        <f t="shared" si="7"/>
        <v>37.332338037773518</v>
      </c>
      <c r="H73">
        <f t="shared" si="8"/>
        <v>111.99701411332056</v>
      </c>
      <c r="I73">
        <f t="shared" si="12"/>
        <v>22</v>
      </c>
      <c r="J73">
        <f>IF(B72&lt;User!$B$25, C73+C$32/(INTERZONALFLOW)*(1-EXP(-INTERZONALFLOW/NFVOL*B73)),D73)</f>
        <v>241.7158733669726</v>
      </c>
      <c r="K73">
        <f t="shared" si="9"/>
        <v>25.924105985263385</v>
      </c>
      <c r="L73">
        <f t="shared" si="10"/>
        <v>51.848211970526769</v>
      </c>
      <c r="M73">
        <f t="shared" si="11"/>
        <v>155.54463591158029</v>
      </c>
      <c r="N73">
        <f t="shared" si="13"/>
        <v>22</v>
      </c>
    </row>
    <row r="74" spans="2:14" x14ac:dyDescent="0.2">
      <c r="B74">
        <f t="shared" si="4"/>
        <v>23</v>
      </c>
      <c r="C74">
        <f>IF(B73&lt;User!$B$25, Quellstärke/(Volumen*Verlustrate)*(1-EXP(-Verlustrate*B74)),"")</f>
        <v>204.20758415697964</v>
      </c>
      <c r="D74" t="str">
        <f>IF(B74&gt;User!$B$25, Quellstärke/(Volumen*Verlustrate)*(1-EXP(-Verlustrate*User!$B$25))  * EXP(-Verlustrate*(B74-User!$B$25)), "")</f>
        <v/>
      </c>
      <c r="E74">
        <f t="shared" si="14"/>
        <v>204.20758415697964</v>
      </c>
      <c r="F74">
        <f t="shared" si="6"/>
        <v>20.197725900064107</v>
      </c>
      <c r="G74">
        <f t="shared" si="7"/>
        <v>40.395451800128214</v>
      </c>
      <c r="H74">
        <f t="shared" si="8"/>
        <v>121.18635540038464</v>
      </c>
      <c r="I74">
        <f t="shared" si="12"/>
        <v>23</v>
      </c>
      <c r="J74">
        <f>IF(B73&lt;User!$B$25, C74+C$32/(INTERZONALFLOW)*(1-EXP(-INTERZONALFLOW/NFVOL*B74)),D74)</f>
        <v>248.19508153452955</v>
      </c>
      <c r="K74">
        <f t="shared" si="9"/>
        <v>27.785569096772356</v>
      </c>
      <c r="L74">
        <f t="shared" si="10"/>
        <v>55.571138193544712</v>
      </c>
      <c r="M74">
        <f t="shared" si="11"/>
        <v>166.71341458063412</v>
      </c>
      <c r="N74">
        <f t="shared" si="13"/>
        <v>23</v>
      </c>
    </row>
    <row r="75" spans="2:14" x14ac:dyDescent="0.2">
      <c r="B75">
        <f t="shared" si="4"/>
        <v>24</v>
      </c>
      <c r="C75">
        <f>IF(B74&lt;User!$B$25, Quellstärke/(Volumen*Verlustrate)*(1-EXP(-Verlustrate*B75)),"")</f>
        <v>210.51312918751549</v>
      </c>
      <c r="D75" t="str">
        <f>IF(B75&gt;User!$B$25, Quellstärke/(Volumen*Verlustrate)*(1-EXP(-Verlustrate*User!$B$25))  * EXP(-Verlustrate*(B75-User!$B$25)), "")</f>
        <v/>
      </c>
      <c r="E75">
        <f t="shared" si="14"/>
        <v>210.51312918751549</v>
      </c>
      <c r="F75">
        <f t="shared" si="6"/>
        <v>21.776574368970472</v>
      </c>
      <c r="G75">
        <f t="shared" si="7"/>
        <v>43.553148737940944</v>
      </c>
      <c r="H75">
        <f t="shared" si="8"/>
        <v>130.65944621382283</v>
      </c>
      <c r="I75">
        <f t="shared" si="12"/>
        <v>24</v>
      </c>
      <c r="J75">
        <f>IF(B74&lt;User!$B$25, C75+C$32/(INTERZONALFLOW)*(1-EXP(-INTERZONALFLOW/NFVOL*B75)),D75)</f>
        <v>254.5006265650654</v>
      </c>
      <c r="K75">
        <f t="shared" si="9"/>
        <v>29.694323796010348</v>
      </c>
      <c r="L75">
        <f t="shared" si="10"/>
        <v>59.388647592020696</v>
      </c>
      <c r="M75">
        <f t="shared" si="11"/>
        <v>178.16594277606205</v>
      </c>
      <c r="N75">
        <f t="shared" si="13"/>
        <v>24</v>
      </c>
    </row>
    <row r="76" spans="2:14" x14ac:dyDescent="0.2">
      <c r="B76">
        <f t="shared" si="4"/>
        <v>25</v>
      </c>
      <c r="C76">
        <f>IF(B75&lt;User!$B$25, Quellstärke/(Volumen*Verlustrate)*(1-EXP(-Verlustrate*B76)),"")</f>
        <v>216.64966579876426</v>
      </c>
      <c r="D76" t="str">
        <f>IF(B76&gt;User!$B$25, Quellstärke/(Volumen*Verlustrate)*(1-EXP(-Verlustrate*User!$B$25))  * EXP(-Verlustrate*(B76-User!$B$25)), "")</f>
        <v/>
      </c>
      <c r="E76">
        <f t="shared" si="14"/>
        <v>216.64966579876426</v>
      </c>
      <c r="F76">
        <f t="shared" si="6"/>
        <v>23.401446862461203</v>
      </c>
      <c r="G76">
        <f t="shared" si="7"/>
        <v>46.802893724922406</v>
      </c>
      <c r="H76">
        <f t="shared" si="8"/>
        <v>140.40868117476722</v>
      </c>
      <c r="I76">
        <f t="shared" si="12"/>
        <v>25</v>
      </c>
      <c r="J76">
        <f>IF(B75&lt;User!$B$25, C76+C$32/(INTERZONALFLOW)*(1-EXP(-INTERZONALFLOW/NFVOL*B76)),D76)</f>
        <v>260.63716317631417</v>
      </c>
      <c r="K76">
        <f t="shared" si="9"/>
        <v>31.649102519832706</v>
      </c>
      <c r="L76">
        <f t="shared" si="10"/>
        <v>63.298205039665412</v>
      </c>
      <c r="M76">
        <f t="shared" si="11"/>
        <v>189.8946151189962</v>
      </c>
      <c r="N76">
        <f t="shared" si="13"/>
        <v>25</v>
      </c>
    </row>
    <row r="77" spans="2:14" x14ac:dyDescent="0.2">
      <c r="B77">
        <f t="shared" si="4"/>
        <v>26</v>
      </c>
      <c r="C77">
        <f>IF(B76&lt;User!$B$25, Quellstärke/(Volumen*Verlustrate)*(1-EXP(-Verlustrate*B77)),"")</f>
        <v>222.62172394739926</v>
      </c>
      <c r="D77" t="str">
        <f>IF(B77&gt;User!$B$25, Quellstärke/(Volumen*Verlustrate)*(1-EXP(-Verlustrate*User!$B$25))  * EXP(-Verlustrate*(B77-User!$B$25)), "")</f>
        <v/>
      </c>
      <c r="E77">
        <f t="shared" si="14"/>
        <v>222.62172394739926</v>
      </c>
      <c r="F77">
        <f t="shared" si="6"/>
        <v>25.071109792066697</v>
      </c>
      <c r="G77">
        <f t="shared" si="7"/>
        <v>50.142219584133393</v>
      </c>
      <c r="H77">
        <f t="shared" si="8"/>
        <v>150.42665875240019</v>
      </c>
      <c r="I77">
        <f t="shared" si="12"/>
        <v>26</v>
      </c>
      <c r="J77">
        <f>IF(B76&lt;User!$B$25, C77+C$32/(INTERZONALFLOW)*(1-EXP(-INTERZONALFLOW/NFVOL*B77)),D77)</f>
        <v>266.6092213249492</v>
      </c>
      <c r="K77">
        <f t="shared" si="9"/>
        <v>33.648671679769826</v>
      </c>
      <c r="L77">
        <f t="shared" si="10"/>
        <v>67.297343359539653</v>
      </c>
      <c r="M77">
        <f t="shared" si="11"/>
        <v>201.89203007861892</v>
      </c>
      <c r="N77">
        <f t="shared" si="13"/>
        <v>26</v>
      </c>
    </row>
    <row r="78" spans="2:14" x14ac:dyDescent="0.2">
      <c r="B78">
        <f t="shared" si="4"/>
        <v>27</v>
      </c>
      <c r="C78">
        <f>IF(B77&lt;User!$B$25, Quellstärke/(Volumen*Verlustrate)*(1-EXP(-Verlustrate*B78)),"")</f>
        <v>228.4337121730216</v>
      </c>
      <c r="D78" t="str">
        <f>IF(B78&gt;User!$B$25, Quellstärke/(Volumen*Verlustrate)*(1-EXP(-Verlustrate*User!$B$25))  * EXP(-Verlustrate*(B78-User!$B$25)), "")</f>
        <v/>
      </c>
      <c r="E78">
        <f t="shared" si="14"/>
        <v>228.4337121730216</v>
      </c>
      <c r="F78">
        <f t="shared" si="6"/>
        <v>26.78436263336436</v>
      </c>
      <c r="G78">
        <f t="shared" si="7"/>
        <v>53.56872526672872</v>
      </c>
      <c r="H78">
        <f t="shared" si="8"/>
        <v>160.70617580018614</v>
      </c>
      <c r="I78">
        <f t="shared" si="12"/>
        <v>27</v>
      </c>
      <c r="J78">
        <f>IF(B77&lt;User!$B$25, C78+C$32/(INTERZONALFLOW)*(1-EXP(-INTERZONALFLOW/NFVOL*B78)),D78)</f>
        <v>272.42120955057152</v>
      </c>
      <c r="K78">
        <f t="shared" si="9"/>
        <v>35.69183075139911</v>
      </c>
      <c r="L78">
        <f t="shared" si="10"/>
        <v>71.383661502798219</v>
      </c>
      <c r="M78">
        <f t="shared" si="11"/>
        <v>214.15098450839463</v>
      </c>
      <c r="N78">
        <f t="shared" si="13"/>
        <v>27</v>
      </c>
    </row>
    <row r="79" spans="2:14" x14ac:dyDescent="0.2">
      <c r="B79">
        <f t="shared" si="4"/>
        <v>28</v>
      </c>
      <c r="C79">
        <f>IF(B78&lt;User!$B$25, Quellstärke/(Volumen*Verlustrate)*(1-EXP(-Verlustrate*B79)),"")</f>
        <v>234.08992085251893</v>
      </c>
      <c r="D79" t="str">
        <f>IF(B79&gt;User!$B$25, Quellstärke/(Volumen*Verlustrate)*(1-EXP(-Verlustrate*User!$B$25))  * EXP(-Verlustrate*(B79-User!$B$25)), "")</f>
        <v/>
      </c>
      <c r="E79">
        <f t="shared" si="14"/>
        <v>234.08992085251893</v>
      </c>
      <c r="F79">
        <f t="shared" si="6"/>
        <v>28.540037039758253</v>
      </c>
      <c r="G79">
        <f t="shared" si="7"/>
        <v>57.080074079516507</v>
      </c>
      <c r="H79">
        <f t="shared" si="8"/>
        <v>171.24022223854951</v>
      </c>
      <c r="I79">
        <f t="shared" si="12"/>
        <v>28</v>
      </c>
      <c r="J79">
        <f>IF(B78&lt;User!$B$25, C79+C$32/(INTERZONALFLOW)*(1-EXP(-INTERZONALFLOW/NFVOL*B79)),D79)</f>
        <v>278.07741823006882</v>
      </c>
      <c r="K79">
        <f t="shared" si="9"/>
        <v>37.777411388124627</v>
      </c>
      <c r="L79">
        <f t="shared" si="10"/>
        <v>75.554822776249253</v>
      </c>
      <c r="M79">
        <f t="shared" si="11"/>
        <v>226.66446832874772</v>
      </c>
      <c r="N79">
        <f t="shared" si="13"/>
        <v>28</v>
      </c>
    </row>
    <row r="80" spans="2:14" x14ac:dyDescent="0.2">
      <c r="B80">
        <f t="shared" si="4"/>
        <v>29</v>
      </c>
      <c r="C80">
        <f>IF(B79&lt;User!$B$25, Quellstärke/(Volumen*Verlustrate)*(1-EXP(-Verlustrate*B80)),"")</f>
        <v>239.59452536719778</v>
      </c>
      <c r="D80" t="str">
        <f>IF(B80&gt;User!$B$25, Quellstärke/(Volumen*Verlustrate)*(1-EXP(-Verlustrate*User!$B$25))  * EXP(-Verlustrate*(B80-User!$B$25)), "")</f>
        <v/>
      </c>
      <c r="E80">
        <f t="shared" si="14"/>
        <v>239.59452536719778</v>
      </c>
      <c r="F80">
        <f t="shared" si="6"/>
        <v>30.336995980012237</v>
      </c>
      <c r="G80">
        <f t="shared" si="7"/>
        <v>60.673991960024473</v>
      </c>
      <c r="H80">
        <f t="shared" si="8"/>
        <v>182.0219758800734</v>
      </c>
      <c r="I80">
        <f t="shared" si="12"/>
        <v>29</v>
      </c>
      <c r="J80">
        <f>IF(B79&lt;User!$B$25, C80+C$32/(INTERZONALFLOW)*(1-EXP(-INTERZONALFLOW/NFVOL*B80)),D80)</f>
        <v>283.58202274474769</v>
      </c>
      <c r="K80">
        <f t="shared" si="9"/>
        <v>39.904276558710237</v>
      </c>
      <c r="L80">
        <f t="shared" si="10"/>
        <v>79.808553117420473</v>
      </c>
      <c r="M80">
        <f t="shared" si="11"/>
        <v>239.42565935226136</v>
      </c>
      <c r="N80">
        <f t="shared" si="13"/>
        <v>29</v>
      </c>
    </row>
    <row r="81" spans="2:14" x14ac:dyDescent="0.2">
      <c r="B81">
        <f t="shared" si="4"/>
        <v>30</v>
      </c>
      <c r="C81">
        <f>IF(B80&lt;User!$B$25, Quellstärke/(Volumen*Verlustrate)*(1-EXP(-Verlustrate*B81)),"")</f>
        <v>244.95158918502631</v>
      </c>
      <c r="D81" t="str">
        <f>IF(B81&gt;User!$B$25, Quellstärke/(Volumen*Verlustrate)*(1-EXP(-Verlustrate*User!$B$25))  * EXP(-Verlustrate*(B81-User!$B$25)), "")</f>
        <v/>
      </c>
      <c r="E81">
        <f t="shared" si="14"/>
        <v>244.95158918502631</v>
      </c>
      <c r="F81">
        <f t="shared" si="6"/>
        <v>32.174132898899934</v>
      </c>
      <c r="G81">
        <f t="shared" si="7"/>
        <v>64.348265797799868</v>
      </c>
      <c r="H81">
        <f t="shared" si="8"/>
        <v>193.04479739339959</v>
      </c>
      <c r="I81">
        <f t="shared" si="12"/>
        <v>30</v>
      </c>
      <c r="J81">
        <f>IF(B80&lt;User!$B$25, C81+C$32/(INTERZONALFLOW)*(1-EXP(-INTERZONALFLOW/NFVOL*B81)),D81)</f>
        <v>288.93908656257622</v>
      </c>
      <c r="K81">
        <f t="shared" si="9"/>
        <v>42.071319707929561</v>
      </c>
      <c r="L81">
        <f t="shared" si="10"/>
        <v>84.142639415859122</v>
      </c>
      <c r="M81">
        <f t="shared" si="11"/>
        <v>252.42791824757728</v>
      </c>
      <c r="N81">
        <f t="shared" si="13"/>
        <v>30</v>
      </c>
    </row>
    <row r="82" spans="2:14" x14ac:dyDescent="0.2">
      <c r="B82">
        <f t="shared" si="4"/>
        <v>31</v>
      </c>
      <c r="C82">
        <f>IF(B81&lt;User!$B$25, Quellstärke/(Volumen*Verlustrate)*(1-EXP(-Verlustrate*B82)),"")</f>
        <v>250.16506686026347</v>
      </c>
      <c r="D82" t="str">
        <f>IF(B82&gt;User!$B$25, Quellstärke/(Volumen*Verlustrate)*(1-EXP(-Verlustrate*User!$B$25))  * EXP(-Verlustrate*(B82-User!$B$25)), "")</f>
        <v/>
      </c>
      <c r="E82">
        <f t="shared" si="14"/>
        <v>250.16506686026347</v>
      </c>
      <c r="F82">
        <f t="shared" si="6"/>
        <v>34.050370900351908</v>
      </c>
      <c r="G82">
        <f t="shared" si="7"/>
        <v>68.100741800703815</v>
      </c>
      <c r="H82">
        <f t="shared" si="8"/>
        <v>204.30222540211145</v>
      </c>
      <c r="I82">
        <f t="shared" si="12"/>
        <v>31</v>
      </c>
      <c r="J82">
        <f>IF(B81&lt;User!$B$25, C82+C$32/(INTERZONALFLOW)*(1-EXP(-INTERZONALFLOW/NFVOL*B82)),D82)</f>
        <v>294.15256423781341</v>
      </c>
      <c r="K82">
        <f t="shared" si="9"/>
        <v>44.277463939713158</v>
      </c>
      <c r="L82">
        <f t="shared" si="10"/>
        <v>88.554927879426316</v>
      </c>
      <c r="M82">
        <f t="shared" si="11"/>
        <v>265.66478363827889</v>
      </c>
      <c r="N82">
        <f t="shared" si="13"/>
        <v>31</v>
      </c>
    </row>
    <row r="83" spans="2:14" x14ac:dyDescent="0.2">
      <c r="B83">
        <f t="shared" si="4"/>
        <v>32</v>
      </c>
      <c r="C83">
        <f>IF(B82&lt;User!$B$25, Quellstärke/(Volumen*Verlustrate)*(1-EXP(-Verlustrate*B83)),"")</f>
        <v>255.23880695268846</v>
      </c>
      <c r="D83" t="str">
        <f>IF(B83&gt;User!$B$25, Quellstärke/(Volumen*Verlustrate)*(1-EXP(-Verlustrate*User!$B$25))  * EXP(-Verlustrate*(B83-User!$B$25)), "")</f>
        <v/>
      </c>
      <c r="E83">
        <f t="shared" si="14"/>
        <v>255.23880695268846</v>
      </c>
      <c r="F83">
        <f t="shared" si="6"/>
        <v>35.964661952497075</v>
      </c>
      <c r="G83">
        <f t="shared" si="7"/>
        <v>71.929323904994149</v>
      </c>
      <c r="H83">
        <f t="shared" si="8"/>
        <v>215.78797171498243</v>
      </c>
      <c r="I83">
        <f t="shared" si="12"/>
        <v>32</v>
      </c>
      <c r="J83">
        <f>IF(B82&lt;User!$B$25, C83+C$32/(INTERZONALFLOW)*(1-EXP(-INTERZONALFLOW/NFVOL*B83)),D83)</f>
        <v>299.22630433023835</v>
      </c>
      <c r="K83">
        <f t="shared" si="9"/>
        <v>46.521661222189948</v>
      </c>
      <c r="L83">
        <f t="shared" si="10"/>
        <v>93.043322444379896</v>
      </c>
      <c r="M83">
        <f t="shared" si="11"/>
        <v>279.12996733313963</v>
      </c>
      <c r="N83">
        <f t="shared" si="13"/>
        <v>32</v>
      </c>
    </row>
    <row r="84" spans="2:14" x14ac:dyDescent="0.2">
      <c r="B84">
        <f t="shared" si="4"/>
        <v>33</v>
      </c>
      <c r="C84">
        <f>IF(B83&lt;User!$B$25, Quellstärke/(Volumen*Verlustrate)*(1-EXP(-Verlustrate*B84)),"")</f>
        <v>260.17655486858609</v>
      </c>
      <c r="D84" t="str">
        <f>IF(B84&gt;User!$B$25, Quellstärke/(Volumen*Verlustrate)*(1-EXP(-Verlustrate*User!$B$25))  * EXP(-Verlustrate*(B84-User!$B$25)), "")</f>
        <v/>
      </c>
      <c r="E84">
        <f t="shared" si="14"/>
        <v>260.17655486858609</v>
      </c>
      <c r="F84">
        <f t="shared" si="6"/>
        <v>37.915986114011467</v>
      </c>
      <c r="G84">
        <f t="shared" si="7"/>
        <v>75.831972228022934</v>
      </c>
      <c r="H84">
        <f t="shared" si="8"/>
        <v>227.49591668406882</v>
      </c>
      <c r="I84">
        <f t="shared" si="12"/>
        <v>33</v>
      </c>
      <c r="J84">
        <f>IF(B83&lt;User!$B$25, C84+C$32/(INTERZONALFLOW)*(1-EXP(-INTERZONALFLOW/NFVOL*B84)),D84)</f>
        <v>304.16405224613601</v>
      </c>
      <c r="K84">
        <f t="shared" si="9"/>
        <v>48.802891614035971</v>
      </c>
      <c r="L84">
        <f t="shared" si="10"/>
        <v>97.605783228071942</v>
      </c>
      <c r="M84">
        <f t="shared" si="11"/>
        <v>292.81734968421574</v>
      </c>
      <c r="N84">
        <f t="shared" si="13"/>
        <v>33</v>
      </c>
    </row>
    <row r="85" spans="2:14" x14ac:dyDescent="0.2">
      <c r="B85">
        <f t="shared" si="4"/>
        <v>34</v>
      </c>
      <c r="C85">
        <f>IF(B84&lt;User!$B$25, Quellstärke/(Volumen*Verlustrate)*(1-EXP(-Verlustrate*B85)),"")</f>
        <v>264.98195562558425</v>
      </c>
      <c r="D85" t="str">
        <f>IF(B85&gt;User!$B$25, Quellstärke/(Volumen*Verlustrate)*(1-EXP(-Verlustrate*User!$B$25))  * EXP(-Verlustrate*(B85-User!$B$25)), "")</f>
        <v/>
      </c>
      <c r="E85">
        <f t="shared" si="14"/>
        <v>264.98195562558425</v>
      </c>
      <c r="F85">
        <f t="shared" si="6"/>
        <v>39.903350781203351</v>
      </c>
      <c r="G85">
        <f t="shared" si="7"/>
        <v>79.806701562406701</v>
      </c>
      <c r="H85">
        <f t="shared" si="8"/>
        <v>239.42010468722012</v>
      </c>
      <c r="I85">
        <f t="shared" si="12"/>
        <v>34</v>
      </c>
      <c r="J85">
        <f>IF(B84&lt;User!$B$25, C85+C$32/(INTERZONALFLOW)*(1-EXP(-INTERZONALFLOW/NFVOL*B85)),D85)</f>
        <v>308.96945300313416</v>
      </c>
      <c r="K85">
        <f t="shared" si="9"/>
        <v>51.120162511559478</v>
      </c>
      <c r="L85">
        <f t="shared" si="10"/>
        <v>102.24032502311896</v>
      </c>
      <c r="M85">
        <f t="shared" si="11"/>
        <v>306.72097506935677</v>
      </c>
      <c r="N85">
        <f t="shared" si="13"/>
        <v>34</v>
      </c>
    </row>
    <row r="86" spans="2:14" x14ac:dyDescent="0.2">
      <c r="B86">
        <f t="shared" si="4"/>
        <v>35</v>
      </c>
      <c r="C86">
        <f>IF(B85&lt;User!$B$25, Quellstärke/(Volumen*Verlustrate)*(1-EXP(-Verlustrate*B86)),"")</f>
        <v>269.6585565433856</v>
      </c>
      <c r="D86" t="str">
        <f>IF(B86&gt;User!$B$25, Quellstärke/(Volumen*Verlustrate)*(1-EXP(-Verlustrate*User!$B$25))  * EXP(-Verlustrate*(B86-User!$B$25)), "")</f>
        <v/>
      </c>
      <c r="E86">
        <f t="shared" si="14"/>
        <v>269.6585565433856</v>
      </c>
      <c r="F86">
        <f t="shared" si="6"/>
        <v>41.925789955278745</v>
      </c>
      <c r="G86">
        <f t="shared" si="7"/>
        <v>83.85157991055749</v>
      </c>
      <c r="H86">
        <f t="shared" si="8"/>
        <v>251.55473973167247</v>
      </c>
      <c r="I86">
        <f t="shared" si="12"/>
        <v>35</v>
      </c>
      <c r="J86">
        <f>IF(B85&lt;User!$B$25, C86+C$32/(INTERZONALFLOW)*(1-EXP(-INTERZONALFLOW/NFVOL*B86)),D86)</f>
        <v>313.64605392093551</v>
      </c>
      <c r="K86">
        <f t="shared" si="9"/>
        <v>53.472507915966496</v>
      </c>
      <c r="L86">
        <f t="shared" si="10"/>
        <v>106.94501583193299</v>
      </c>
      <c r="M86">
        <f t="shared" si="11"/>
        <v>320.83504749579885</v>
      </c>
      <c r="N86">
        <f t="shared" si="13"/>
        <v>35</v>
      </c>
    </row>
    <row r="87" spans="2:14" x14ac:dyDescent="0.2">
      <c r="B87">
        <f t="shared" si="4"/>
        <v>36</v>
      </c>
      <c r="C87">
        <f>IF(B86&lt;User!$B$25, Quellstärke/(Volumen*Verlustrate)*(1-EXP(-Verlustrate*B87)),"")</f>
        <v>274.2098098623789</v>
      </c>
      <c r="D87" t="str">
        <f>IF(B87&gt;User!$B$25, Quellstärke/(Volumen*Verlustrate)*(1-EXP(-Verlustrate*User!$B$25))  * EXP(-Verlustrate*(B87-User!$B$25)), "")</f>
        <v/>
      </c>
      <c r="E87">
        <f t="shared" si="14"/>
        <v>274.2098098623789</v>
      </c>
      <c r="F87">
        <f t="shared" si="6"/>
        <v>43.982363529246584</v>
      </c>
      <c r="G87">
        <f t="shared" si="7"/>
        <v>87.964727058493168</v>
      </c>
      <c r="H87">
        <f t="shared" si="8"/>
        <v>263.8941811754795</v>
      </c>
      <c r="I87">
        <f t="shared" si="12"/>
        <v>36</v>
      </c>
      <c r="J87">
        <f>IF(B86&lt;User!$B$25, C87+C$32/(INTERZONALFLOW)*(1-EXP(-INTERZONALFLOW/NFVOL*B87)),D87)</f>
        <v>318.19730723992882</v>
      </c>
      <c r="K87">
        <f t="shared" si="9"/>
        <v>55.858987720265965</v>
      </c>
      <c r="L87">
        <f t="shared" si="10"/>
        <v>111.71797544053193</v>
      </c>
      <c r="M87">
        <f t="shared" si="11"/>
        <v>335.15392632159563</v>
      </c>
      <c r="N87">
        <f t="shared" si="13"/>
        <v>36</v>
      </c>
    </row>
    <row r="88" spans="2:14" x14ac:dyDescent="0.2">
      <c r="B88">
        <f t="shared" si="4"/>
        <v>37</v>
      </c>
      <c r="C88">
        <f>IF(B87&lt;User!$B$25, Quellstärke/(Volumen*Verlustrate)*(1-EXP(-Verlustrate*B88)),"")</f>
        <v>278.63907529206318</v>
      </c>
      <c r="D88" t="str">
        <f>IF(B88&gt;User!$B$25, Quellstärke/(Volumen*Verlustrate)*(1-EXP(-Verlustrate*User!$B$25))  * EXP(-Verlustrate*(B88-User!$B$25)), "")</f>
        <v/>
      </c>
      <c r="E88">
        <f t="shared" si="14"/>
        <v>278.63907529206318</v>
      </c>
      <c r="F88">
        <f t="shared" si="6"/>
        <v>46.072156593937059</v>
      </c>
      <c r="G88">
        <f t="shared" si="7"/>
        <v>92.144313187874118</v>
      </c>
      <c r="H88">
        <f t="shared" si="8"/>
        <v>276.43293956362237</v>
      </c>
      <c r="I88">
        <f t="shared" si="12"/>
        <v>37</v>
      </c>
      <c r="J88">
        <f>IF(B87&lt;User!$B$25, C88+C$32/(INTERZONALFLOW)*(1-EXP(-INTERZONALFLOW/NFVOL*B88)),D88)</f>
        <v>322.6265726696131</v>
      </c>
      <c r="K88">
        <f t="shared" si="9"/>
        <v>58.278687015288064</v>
      </c>
      <c r="L88">
        <f t="shared" si="10"/>
        <v>116.55737403057613</v>
      </c>
      <c r="M88">
        <f t="shared" si="11"/>
        <v>349.67212209172823</v>
      </c>
      <c r="N88">
        <f t="shared" si="13"/>
        <v>37</v>
      </c>
    </row>
    <row r="89" spans="2:14" x14ac:dyDescent="0.2">
      <c r="B89">
        <f t="shared" si="4"/>
        <v>38</v>
      </c>
      <c r="C89">
        <f>IF(B88&lt;User!$B$25, Quellstärke/(Volumen*Verlustrate)*(1-EXP(-Verlustrate*B89)),"")</f>
        <v>282.94962249116645</v>
      </c>
      <c r="D89" t="str">
        <f>IF(B89&gt;User!$B$25, Quellstärke/(Volumen*Verlustrate)*(1-EXP(-Verlustrate*User!$B$25))  * EXP(-Verlustrate*(B89-User!$B$25)), "")</f>
        <v/>
      </c>
      <c r="E89">
        <f t="shared" si="14"/>
        <v>282.94962249116645</v>
      </c>
      <c r="F89">
        <f t="shared" si="6"/>
        <v>48.194278762620804</v>
      </c>
      <c r="G89">
        <f t="shared" si="7"/>
        <v>96.388557525241609</v>
      </c>
      <c r="H89">
        <f t="shared" si="8"/>
        <v>289.16567257572484</v>
      </c>
      <c r="I89">
        <f t="shared" si="12"/>
        <v>38</v>
      </c>
      <c r="J89">
        <f>IF(B88&lt;User!$B$25, C89+C$32/(INTERZONALFLOW)*(1-EXP(-INTERZONALFLOW/NFVOL*B89)),D89)</f>
        <v>326.93711986871637</v>
      </c>
      <c r="K89">
        <f t="shared" si="9"/>
        <v>60.73071541430344</v>
      </c>
      <c r="L89">
        <f t="shared" si="10"/>
        <v>121.46143082860688</v>
      </c>
      <c r="M89">
        <f t="shared" si="11"/>
        <v>364.38429248582048</v>
      </c>
      <c r="N89">
        <f t="shared" si="13"/>
        <v>38</v>
      </c>
    </row>
    <row r="90" spans="2:14" x14ac:dyDescent="0.2">
      <c r="B90">
        <f t="shared" si="4"/>
        <v>39</v>
      </c>
      <c r="C90">
        <f>IF(B89&lt;User!$B$25, Quellstärke/(Volumen*Verlustrate)*(1-EXP(-Verlustrate*B90)),"")</f>
        <v>287.14463348128942</v>
      </c>
      <c r="D90" t="str">
        <f>IF(B90&gt;User!$B$25, Quellstärke/(Volumen*Verlustrate)*(1-EXP(-Verlustrate*User!$B$25))  * EXP(-Verlustrate*(B90-User!$B$25)), "")</f>
        <v/>
      </c>
      <c r="E90">
        <f t="shared" si="14"/>
        <v>287.14463348128942</v>
      </c>
      <c r="F90">
        <f t="shared" si="6"/>
        <v>50.347863513730474</v>
      </c>
      <c r="G90">
        <f t="shared" si="7"/>
        <v>100.69572702746095</v>
      </c>
      <c r="H90">
        <f t="shared" si="8"/>
        <v>302.08718108238287</v>
      </c>
      <c r="I90">
        <f t="shared" si="12"/>
        <v>39</v>
      </c>
      <c r="J90">
        <f>IF(B89&lt;User!$B$25, C90+C$32/(INTERZONALFLOW)*(1-EXP(-INTERZONALFLOW/NFVOL*B90)),D90)</f>
        <v>331.13213085883933</v>
      </c>
      <c r="K90">
        <f t="shared" si="9"/>
        <v>63.214206395744732</v>
      </c>
      <c r="L90">
        <f t="shared" si="10"/>
        <v>126.42841279148946</v>
      </c>
      <c r="M90">
        <f t="shared" si="11"/>
        <v>379.28523837446824</v>
      </c>
      <c r="N90">
        <f t="shared" si="13"/>
        <v>39</v>
      </c>
    </row>
    <row r="91" spans="2:14" x14ac:dyDescent="0.2">
      <c r="B91">
        <f t="shared" si="4"/>
        <v>40</v>
      </c>
      <c r="C91">
        <f>IF(B90&lt;User!$B$25, Quellstärke/(Volumen*Verlustrate)*(1-EXP(-Verlustrate*B91)),"")</f>
        <v>291.2272049958558</v>
      </c>
      <c r="D91" t="str">
        <f>IF(B91&gt;User!$B$25, Quellstärke/(Volumen*Verlustrate)*(1-EXP(-Verlustrate*User!$B$25))  * EXP(-Verlustrate*(B91-User!$B$25)), "")</f>
        <v/>
      </c>
      <c r="E91">
        <f t="shared" si="14"/>
        <v>291.2272049958558</v>
      </c>
      <c r="F91">
        <f t="shared" si="6"/>
        <v>52.53206755119939</v>
      </c>
      <c r="G91">
        <f t="shared" si="7"/>
        <v>105.06413510239878</v>
      </c>
      <c r="H91">
        <f t="shared" si="8"/>
        <v>315.1924053071964</v>
      </c>
      <c r="I91">
        <f t="shared" si="12"/>
        <v>40</v>
      </c>
      <c r="J91">
        <f>IF(B90&lt;User!$B$25, C91+C$32/(INTERZONALFLOW)*(1-EXP(-INTERZONALFLOW/NFVOL*B91)),D91)</f>
        <v>335.21470237340571</v>
      </c>
      <c r="K91">
        <f t="shared" si="9"/>
        <v>65.728316663545272</v>
      </c>
      <c r="L91">
        <f t="shared" si="10"/>
        <v>131.45663332709054</v>
      </c>
      <c r="M91">
        <f t="shared" si="11"/>
        <v>394.36989998127149</v>
      </c>
      <c r="N91">
        <f t="shared" si="13"/>
        <v>40</v>
      </c>
    </row>
    <row r="92" spans="2:14" x14ac:dyDescent="0.2">
      <c r="B92">
        <f t="shared" si="4"/>
        <v>41</v>
      </c>
      <c r="C92">
        <f>IF(B91&lt;User!$B$25, Quellstärke/(Volumen*Verlustrate)*(1-EXP(-Verlustrate*B92)),"")</f>
        <v>295.2003507661031</v>
      </c>
      <c r="D92" t="str">
        <f>IF(B92&gt;User!$B$25, Quellstärke/(Volumen*Verlustrate)*(1-EXP(-Verlustrate*User!$B$25))  * EXP(-Verlustrate*(B92-User!$B$25)), "")</f>
        <v/>
      </c>
      <c r="E92">
        <f t="shared" si="14"/>
        <v>295.2003507661031</v>
      </c>
      <c r="F92">
        <f t="shared" si="6"/>
        <v>54.746070181945164</v>
      </c>
      <c r="G92">
        <f t="shared" si="7"/>
        <v>109.49214036389033</v>
      </c>
      <c r="H92">
        <f t="shared" si="8"/>
        <v>328.47642109167106</v>
      </c>
      <c r="I92">
        <f t="shared" si="12"/>
        <v>41</v>
      </c>
      <c r="J92">
        <f>IF(B91&lt;User!$B$25, C92+C$32/(INTERZONALFLOW)*(1-EXP(-INTERZONALFLOW/NFVOL*B92)),D92)</f>
        <v>339.18784814365301</v>
      </c>
      <c r="K92">
        <f t="shared" si="9"/>
        <v>68.272225524622669</v>
      </c>
      <c r="L92">
        <f t="shared" si="10"/>
        <v>136.54445104924534</v>
      </c>
      <c r="M92">
        <f t="shared" si="11"/>
        <v>409.63335314773587</v>
      </c>
      <c r="N92">
        <f t="shared" si="13"/>
        <v>41</v>
      </c>
    </row>
    <row r="93" spans="2:14" x14ac:dyDescent="0.2">
      <c r="B93">
        <f t="shared" si="4"/>
        <v>42</v>
      </c>
      <c r="C93">
        <f>IF(B92&lt;User!$B$25, Quellstärke/(Volumen*Verlustrate)*(1-EXP(-Verlustrate*B93)),"")</f>
        <v>299.06700374580265</v>
      </c>
      <c r="D93" t="str">
        <f>IF(B93&gt;User!$B$25, Quellstärke/(Volumen*Verlustrate)*(1-EXP(-Verlustrate*User!$B$25))  * EXP(-Verlustrate*(B93-User!$B$25)), "")</f>
        <v/>
      </c>
      <c r="E93">
        <f t="shared" si="14"/>
        <v>299.06700374580265</v>
      </c>
      <c r="F93">
        <f t="shared" si="6"/>
        <v>56.989072710038684</v>
      </c>
      <c r="G93">
        <f t="shared" si="7"/>
        <v>113.97814542007737</v>
      </c>
      <c r="H93">
        <f t="shared" si="8"/>
        <v>341.93443626023219</v>
      </c>
      <c r="I93">
        <f t="shared" si="12"/>
        <v>42</v>
      </c>
      <c r="J93">
        <f>IF(B92&lt;User!$B$25, C93+C$32/(INTERZONALFLOW)*(1-EXP(-INTERZONALFLOW/NFVOL*B93)),D93)</f>
        <v>343.05450112335257</v>
      </c>
      <c r="K93">
        <f t="shared" si="9"/>
        <v>70.845134283047813</v>
      </c>
      <c r="L93">
        <f t="shared" si="10"/>
        <v>141.69026856609563</v>
      </c>
      <c r="M93">
        <f t="shared" si="11"/>
        <v>425.07080569828673</v>
      </c>
      <c r="N93">
        <f t="shared" si="13"/>
        <v>42</v>
      </c>
    </row>
    <row r="94" spans="2:14" x14ac:dyDescent="0.2">
      <c r="B94">
        <f t="shared" si="4"/>
        <v>43</v>
      </c>
      <c r="C94">
        <f>IF(B93&lt;User!$B$25, Quellstärke/(Volumen*Verlustrate)*(1-EXP(-Verlustrate*B94)),"")</f>
        <v>302.83001827634894</v>
      </c>
      <c r="D94" t="str">
        <f>IF(B94&gt;User!$B$25, Quellstärke/(Volumen*Verlustrate)*(1-EXP(-Verlustrate*User!$B$25))  * EXP(-Verlustrate*(B94-User!$B$25)), "")</f>
        <v/>
      </c>
      <c r="E94">
        <f t="shared" si="14"/>
        <v>302.83001827634894</v>
      </c>
      <c r="F94">
        <f t="shared" si="6"/>
        <v>59.260297847111303</v>
      </c>
      <c r="G94">
        <f t="shared" si="7"/>
        <v>118.52059569422261</v>
      </c>
      <c r="H94">
        <f t="shared" si="8"/>
        <v>355.56178708266788</v>
      </c>
      <c r="I94">
        <f t="shared" si="12"/>
        <v>43</v>
      </c>
      <c r="J94">
        <f>IF(B93&lt;User!$B$25, C94+C$32/(INTERZONALFLOW)*(1-EXP(-INTERZONALFLOW/NFVOL*B94)),D94)</f>
        <v>346.81751565389885</v>
      </c>
      <c r="K94">
        <f t="shared" si="9"/>
        <v>73.446265650452048</v>
      </c>
      <c r="L94">
        <f t="shared" si="10"/>
        <v>146.8925313009041</v>
      </c>
      <c r="M94">
        <f t="shared" si="11"/>
        <v>440.6775939027122</v>
      </c>
      <c r="N94">
        <f t="shared" si="13"/>
        <v>43</v>
      </c>
    </row>
    <row r="95" spans="2:14" x14ac:dyDescent="0.2">
      <c r="B95">
        <f t="shared" si="4"/>
        <v>44</v>
      </c>
      <c r="C95">
        <f>IF(B94&lt;User!$B$25, Quellstärke/(Volumen*Verlustrate)*(1-EXP(-Verlustrate*B95)),"")</f>
        <v>306.49217219381865</v>
      </c>
      <c r="D95" t="str">
        <f>IF(B95&gt;User!$B$25, Quellstärke/(Volumen*Verlustrate)*(1-EXP(-Verlustrate*User!$B$25))  * EXP(-Verlustrate*(B95-User!$B$25)), "")</f>
        <v/>
      </c>
      <c r="E95">
        <f t="shared" si="14"/>
        <v>306.49217219381865</v>
      </c>
      <c r="F95">
        <f t="shared" si="6"/>
        <v>61.558989138564939</v>
      </c>
      <c r="G95">
        <f t="shared" si="7"/>
        <v>123.11797827712988</v>
      </c>
      <c r="H95">
        <f t="shared" si="8"/>
        <v>369.35393483138972</v>
      </c>
      <c r="I95">
        <f t="shared" si="12"/>
        <v>44</v>
      </c>
      <c r="J95">
        <f>IF(B94&lt;User!$B$25, C95+C$32/(INTERZONALFLOW)*(1-EXP(-INTERZONALFLOW/NFVOL*B95)),D95)</f>
        <v>350.47966957136856</v>
      </c>
      <c r="K95">
        <f t="shared" si="9"/>
        <v>76.074863172237315</v>
      </c>
      <c r="L95">
        <f t="shared" si="10"/>
        <v>152.14972634447463</v>
      </c>
      <c r="M95">
        <f t="shared" si="11"/>
        <v>456.44917903342377</v>
      </c>
      <c r="N95">
        <f t="shared" si="13"/>
        <v>44</v>
      </c>
    </row>
    <row r="96" spans="2:14" x14ac:dyDescent="0.2">
      <c r="B96">
        <f t="shared" si="4"/>
        <v>45</v>
      </c>
      <c r="C96">
        <f>IF(B95&lt;User!$B$25, Quellstärke/(Volumen*Verlustrate)*(1-EXP(-Verlustrate*B96)),"")</f>
        <v>310.05616887955341</v>
      </c>
      <c r="D96" t="str">
        <f>IF(B96&gt;User!$B$25, Quellstärke/(Volumen*Verlustrate)*(1-EXP(-Verlustrate*User!$B$25))  * EXP(-Verlustrate*(B96-User!$B$25)), "")</f>
        <v/>
      </c>
      <c r="E96">
        <f t="shared" si="14"/>
        <v>310.05616887955341</v>
      </c>
      <c r="F96">
        <f t="shared" si="6"/>
        <v>63.884410405161589</v>
      </c>
      <c r="G96">
        <f t="shared" si="7"/>
        <v>127.76882081032318</v>
      </c>
      <c r="H96">
        <f t="shared" si="8"/>
        <v>383.30646243096965</v>
      </c>
      <c r="I96">
        <f t="shared" si="12"/>
        <v>45</v>
      </c>
      <c r="J96">
        <f>IF(B95&lt;User!$B$25, C96+C$32/(INTERZONALFLOW)*(1-EXP(-INTERZONALFLOW/NFVOL*B96)),D96)</f>
        <v>354.04366625710333</v>
      </c>
      <c r="K96">
        <f t="shared" si="9"/>
        <v>78.730190669165594</v>
      </c>
      <c r="L96">
        <f t="shared" si="10"/>
        <v>157.46038133833119</v>
      </c>
      <c r="M96">
        <f t="shared" si="11"/>
        <v>472.38114401499342</v>
      </c>
      <c r="N96">
        <f t="shared" si="13"/>
        <v>45</v>
      </c>
    </row>
    <row r="97" spans="2:14" x14ac:dyDescent="0.2">
      <c r="B97">
        <f t="shared" si="4"/>
        <v>46</v>
      </c>
      <c r="C97">
        <f>IF(B96&lt;User!$B$25, Quellstärke/(Volumen*Verlustrate)*(1-EXP(-Verlustrate*B97)),"")</f>
        <v>313.52463925578064</v>
      </c>
      <c r="D97" t="str">
        <f>IF(B97&gt;User!$B$25, Quellstärke/(Volumen*Verlustrate)*(1-EXP(-Verlustrate*User!$B$25))  * EXP(-Verlustrate*(B97-User!$B$25)), "")</f>
        <v/>
      </c>
      <c r="E97">
        <f t="shared" si="14"/>
        <v>313.52463925578064</v>
      </c>
      <c r="F97">
        <f t="shared" si="6"/>
        <v>66.235845199579941</v>
      </c>
      <c r="G97">
        <f t="shared" si="7"/>
        <v>132.47169039915988</v>
      </c>
      <c r="H97">
        <f t="shared" si="8"/>
        <v>397.41507119747979</v>
      </c>
      <c r="I97">
        <f t="shared" si="12"/>
        <v>46</v>
      </c>
      <c r="J97">
        <f>IF(B96&lt;User!$B$25, C97+C$32/(INTERZONALFLOW)*(1-EXP(-INTERZONALFLOW/NFVOL*B97)),D97)</f>
        <v>357.51213663333056</v>
      </c>
      <c r="K97">
        <f t="shared" si="9"/>
        <v>81.411531693915578</v>
      </c>
      <c r="L97">
        <f t="shared" si="10"/>
        <v>162.82306338783116</v>
      </c>
      <c r="M97">
        <f t="shared" si="11"/>
        <v>488.46919016349329</v>
      </c>
      <c r="N97">
        <f t="shared" si="13"/>
        <v>46</v>
      </c>
    </row>
    <row r="98" spans="2:14" x14ac:dyDescent="0.2">
      <c r="B98">
        <f t="shared" si="4"/>
        <v>47</v>
      </c>
      <c r="C98">
        <f>IF(B97&lt;User!$B$25, Quellstärke/(Volumen*Verlustrate)*(1-EXP(-Verlustrate*B98)),"")</f>
        <v>316.90014372774579</v>
      </c>
      <c r="D98" t="str">
        <f>IF(B98&gt;User!$B$25, Quellstärke/(Volumen*Verlustrate)*(1-EXP(-Verlustrate*User!$B$25))  * EXP(-Verlustrate*(B98-User!$B$25)), "")</f>
        <v/>
      </c>
      <c r="E98">
        <f t="shared" si="14"/>
        <v>316.90014372774579</v>
      </c>
      <c r="F98">
        <f t="shared" si="6"/>
        <v>68.612596277538032</v>
      </c>
      <c r="G98">
        <f t="shared" si="7"/>
        <v>137.22519255507606</v>
      </c>
      <c r="H98">
        <f t="shared" si="8"/>
        <v>411.67557766522833</v>
      </c>
      <c r="I98">
        <f t="shared" si="12"/>
        <v>47</v>
      </c>
      <c r="J98">
        <f>IF(B97&lt;User!$B$25, C98+C$32/(INTERZONALFLOW)*(1-EXP(-INTERZONALFLOW/NFVOL*B98)),D98)</f>
        <v>360.8876411052957</v>
      </c>
      <c r="K98">
        <f t="shared" si="9"/>
        <v>84.118189002205298</v>
      </c>
      <c r="L98">
        <f t="shared" si="10"/>
        <v>168.2363780044106</v>
      </c>
      <c r="M98">
        <f t="shared" si="11"/>
        <v>504.70913401323162</v>
      </c>
      <c r="N98">
        <f t="shared" si="13"/>
        <v>47</v>
      </c>
    </row>
    <row r="99" spans="2:14" x14ac:dyDescent="0.2">
      <c r="B99">
        <f t="shared" si="4"/>
        <v>48</v>
      </c>
      <c r="C99">
        <f>IF(B98&lt;User!$B$25, Quellstärke/(Volumen*Verlustrate)*(1-EXP(-Verlustrate*B99)),"")</f>
        <v>320.18517407378818</v>
      </c>
      <c r="D99" t="str">
        <f>IF(B99&gt;User!$B$25, Quellstärke/(Volumen*Verlustrate)*(1-EXP(-Verlustrate*User!$B$25))  * EXP(-Verlustrate*(B99-User!$B$25)), "")</f>
        <v/>
      </c>
      <c r="E99">
        <f t="shared" si="14"/>
        <v>320.18517407378818</v>
      </c>
      <c r="F99">
        <f t="shared" si="6"/>
        <v>71.013985083091441</v>
      </c>
      <c r="G99">
        <f t="shared" si="7"/>
        <v>142.02797016618288</v>
      </c>
      <c r="H99">
        <f t="shared" si="8"/>
        <v>426.08391049854879</v>
      </c>
      <c r="I99">
        <f t="shared" si="12"/>
        <v>48</v>
      </c>
      <c r="J99">
        <f>IF(B98&lt;User!$B$25, C99+C$32/(INTERZONALFLOW)*(1-EXP(-INTERZONALFLOW/NFVOL*B99)),D99)</f>
        <v>364.17267145133809</v>
      </c>
      <c r="K99">
        <f t="shared" si="9"/>
        <v>86.849484038090338</v>
      </c>
      <c r="L99">
        <f t="shared" si="10"/>
        <v>173.69896807618068</v>
      </c>
      <c r="M99">
        <f t="shared" si="11"/>
        <v>521.0969042285418</v>
      </c>
      <c r="N99">
        <f t="shared" si="13"/>
        <v>48</v>
      </c>
    </row>
    <row r="100" spans="2:14" x14ac:dyDescent="0.2">
      <c r="B100">
        <f t="shared" si="4"/>
        <v>49</v>
      </c>
      <c r="C100">
        <f>IF(B99&lt;User!$B$25, Quellstärke/(Volumen*Verlustrate)*(1-EXP(-Verlustrate*B100)),"")</f>
        <v>323.38215528475888</v>
      </c>
      <c r="D100" t="str">
        <f>IF(B100&gt;User!$B$25, Quellstärke/(Volumen*Verlustrate)*(1-EXP(-Verlustrate*User!$B$25))  * EXP(-Verlustrate*(B100-User!$B$25)), "")</f>
        <v/>
      </c>
      <c r="E100">
        <f t="shared" si="14"/>
        <v>323.38215528475888</v>
      </c>
      <c r="F100">
        <f t="shared" si="6"/>
        <v>73.439351247727132</v>
      </c>
      <c r="G100">
        <f t="shared" si="7"/>
        <v>146.87870249545426</v>
      </c>
      <c r="H100">
        <f t="shared" si="8"/>
        <v>440.63610748636296</v>
      </c>
      <c r="I100">
        <f t="shared" si="12"/>
        <v>49</v>
      </c>
      <c r="J100">
        <f>IF(B99&lt;User!$B$25, C100+C$32/(INTERZONALFLOW)*(1-EXP(-INTERZONALFLOW/NFVOL*B100)),D100)</f>
        <v>367.36965266230879</v>
      </c>
      <c r="K100">
        <f t="shared" si="9"/>
        <v>89.604756433057659</v>
      </c>
      <c r="L100">
        <f t="shared" si="10"/>
        <v>179.20951286611532</v>
      </c>
      <c r="M100">
        <f t="shared" si="11"/>
        <v>537.6285385983457</v>
      </c>
      <c r="N100">
        <f t="shared" si="13"/>
        <v>49</v>
      </c>
    </row>
    <row r="101" spans="2:14" x14ac:dyDescent="0.2">
      <c r="B101">
        <f t="shared" si="4"/>
        <v>50</v>
      </c>
      <c r="C101">
        <f>IF(B100&lt;User!$B$25, Quellstärke/(Volumen*Verlustrate)*(1-EXP(-Verlustrate*B101)),"")</f>
        <v>326.49344735413433</v>
      </c>
      <c r="D101" t="str">
        <f>IF(B101&gt;User!$B$25, Quellstärke/(Volumen*Verlustrate)*(1-EXP(-Verlustrate*User!$B$25))  * EXP(-Verlustrate*(B101-User!$B$25)), "")</f>
        <v/>
      </c>
      <c r="E101">
        <f t="shared" si="14"/>
        <v>326.49344735413433</v>
      </c>
      <c r="F101">
        <f t="shared" si="6"/>
        <v>75.888052102883137</v>
      </c>
      <c r="G101">
        <f t="shared" si="7"/>
        <v>151.77610420576627</v>
      </c>
      <c r="H101">
        <f t="shared" si="8"/>
        <v>455.32831261729899</v>
      </c>
      <c r="I101">
        <f t="shared" si="12"/>
        <v>50</v>
      </c>
      <c r="J101">
        <f>IF(B100&lt;User!$B$25, C101+C$32/(INTERZONALFLOW)*(1-EXP(-INTERZONALFLOW/NFVOL*B101)),D101)</f>
        <v>370.48094473168425</v>
      </c>
      <c r="K101">
        <f t="shared" si="9"/>
        <v>92.383363518545295</v>
      </c>
      <c r="L101">
        <f t="shared" si="10"/>
        <v>184.76672703709059</v>
      </c>
      <c r="M101">
        <f t="shared" si="11"/>
        <v>554.30018111127151</v>
      </c>
      <c r="N101">
        <f t="shared" si="13"/>
        <v>50</v>
      </c>
    </row>
    <row r="102" spans="2:14" x14ac:dyDescent="0.2">
      <c r="B102">
        <f t="shared" si="4"/>
        <v>51</v>
      </c>
      <c r="C102">
        <f>IF(B101&lt;User!$B$25, Quellstärke/(Volumen*Verlustrate)*(1-EXP(-Verlustrate*B102)),"")</f>
        <v>329.52134702015064</v>
      </c>
      <c r="D102" t="str">
        <f>IF(B102&gt;User!$B$25, Quellstärke/(Volumen*Verlustrate)*(1-EXP(-Verlustrate*User!$B$25))  * EXP(-Verlustrate*(B102-User!$B$25)), "")</f>
        <v/>
      </c>
      <c r="E102">
        <f t="shared" si="14"/>
        <v>329.52134702015064</v>
      </c>
      <c r="F102">
        <f t="shared" si="6"/>
        <v>78.359462205534271</v>
      </c>
      <c r="G102">
        <f t="shared" si="7"/>
        <v>156.71892441106854</v>
      </c>
      <c r="H102">
        <f t="shared" si="8"/>
        <v>470.15677323320574</v>
      </c>
      <c r="I102">
        <f t="shared" si="12"/>
        <v>51</v>
      </c>
      <c r="J102">
        <f>IF(B101&lt;User!$B$25, C102+C$32/(INTERZONALFLOW)*(1-EXP(-INTERZONALFLOW/NFVOL*B102)),D102)</f>
        <v>373.50884439770056</v>
      </c>
      <c r="K102">
        <f t="shared" si="9"/>
        <v>95.184679851528045</v>
      </c>
      <c r="L102">
        <f t="shared" si="10"/>
        <v>190.36935970305609</v>
      </c>
      <c r="M102">
        <f t="shared" si="11"/>
        <v>571.10807910916799</v>
      </c>
      <c r="N102">
        <f t="shared" si="13"/>
        <v>51</v>
      </c>
    </row>
    <row r="103" spans="2:14" x14ac:dyDescent="0.2">
      <c r="B103">
        <f t="shared" si="4"/>
        <v>52</v>
      </c>
      <c r="C103">
        <f>IF(B102&lt;User!$B$25, Quellstärke/(Volumen*Verlustrate)*(1-EXP(-Verlustrate*B103)),"")</f>
        <v>332.46808946124281</v>
      </c>
      <c r="D103" t="str">
        <f>IF(B103&gt;User!$B$25, Quellstärke/(Volumen*Verlustrate)*(1-EXP(-Verlustrate*User!$B$25))  * EXP(-Verlustrate*(B103-User!$B$25)), "")</f>
        <v/>
      </c>
      <c r="E103">
        <f t="shared" si="14"/>
        <v>332.46808946124281</v>
      </c>
      <c r="F103">
        <f t="shared" si="6"/>
        <v>80.852972876493595</v>
      </c>
      <c r="G103">
        <f t="shared" si="7"/>
        <v>161.70594575298719</v>
      </c>
      <c r="H103">
        <f t="shared" si="8"/>
        <v>485.11783725896169</v>
      </c>
      <c r="I103">
        <f t="shared" si="12"/>
        <v>52</v>
      </c>
      <c r="J103">
        <f>IF(B102&lt;User!$B$25, C103+C$32/(INTERZONALFLOW)*(1-EXP(-INTERZONALFLOW/NFVOL*B103)),D103)</f>
        <v>376.45558683879273</v>
      </c>
      <c r="K103">
        <f t="shared" si="9"/>
        <v>98.008096752818986</v>
      </c>
      <c r="L103">
        <f t="shared" si="10"/>
        <v>196.01619350563797</v>
      </c>
      <c r="M103">
        <f t="shared" si="11"/>
        <v>588.04858051691372</v>
      </c>
      <c r="N103">
        <f t="shared" si="13"/>
        <v>52</v>
      </c>
    </row>
    <row r="104" spans="2:14" x14ac:dyDescent="0.2">
      <c r="B104">
        <f t="shared" si="4"/>
        <v>53</v>
      </c>
      <c r="C104">
        <f>IF(B103&lt;User!$B$25, Quellstärke/(Volumen*Verlustrate)*(1-EXP(-Verlustrate*B104)),"")</f>
        <v>335.33584994604036</v>
      </c>
      <c r="D104" t="str">
        <f>IF(B104&gt;User!$B$25, Quellstärke/(Volumen*Verlustrate)*(1-EXP(-Verlustrate*User!$B$25))  * EXP(-Verlustrate*(B104-User!$B$25)), "")</f>
        <v/>
      </c>
      <c r="E104">
        <f t="shared" si="14"/>
        <v>335.33584994604036</v>
      </c>
      <c r="F104">
        <f t="shared" si="6"/>
        <v>83.367991751088894</v>
      </c>
      <c r="G104">
        <f t="shared" si="7"/>
        <v>166.73598350217779</v>
      </c>
      <c r="H104">
        <f t="shared" si="8"/>
        <v>500.20795050653351</v>
      </c>
      <c r="I104">
        <f t="shared" si="12"/>
        <v>53</v>
      </c>
      <c r="J104">
        <f>IF(B103&lt;User!$B$25, C104+C$32/(INTERZONALFLOW)*(1-EXP(-INTERZONALFLOW/NFVOL*B104)),D104)</f>
        <v>379.32334732359027</v>
      </c>
      <c r="K104">
        <f t="shared" si="9"/>
        <v>100.85302185774592</v>
      </c>
      <c r="L104">
        <f t="shared" si="10"/>
        <v>201.70604371549183</v>
      </c>
      <c r="M104">
        <f t="shared" si="11"/>
        <v>605.11813114647532</v>
      </c>
      <c r="N104">
        <f t="shared" si="13"/>
        <v>53</v>
      </c>
    </row>
    <row r="105" spans="2:14" x14ac:dyDescent="0.2">
      <c r="B105">
        <f t="shared" si="4"/>
        <v>54</v>
      </c>
      <c r="C105">
        <f>IF(B104&lt;User!$B$25, Quellstärke/(Volumen*Verlustrate)*(1-EXP(-Verlustrate*B105)),"")</f>
        <v>338.12674543913897</v>
      </c>
      <c r="D105" t="str">
        <f>IF(B105&gt;User!$B$25, Quellstärke/(Volumen*Verlustrate)*(1-EXP(-Verlustrate*User!$B$25))  * EXP(-Verlustrate*(B105-User!$B$25)), "")</f>
        <v/>
      </c>
      <c r="E105">
        <f t="shared" si="14"/>
        <v>338.12674543913897</v>
      </c>
      <c r="F105">
        <f t="shared" si="6"/>
        <v>85.903942341882441</v>
      </c>
      <c r="G105">
        <f t="shared" si="7"/>
        <v>171.80788468376488</v>
      </c>
      <c r="H105">
        <f t="shared" si="8"/>
        <v>515.42365405129476</v>
      </c>
      <c r="I105">
        <f t="shared" si="12"/>
        <v>54</v>
      </c>
      <c r="J105">
        <f>IF(B104&lt;User!$B$25, C105+C$32/(INTERZONALFLOW)*(1-EXP(-INTERZONALFLOW/NFVOL*B105)),D105)</f>
        <v>382.11424281668889</v>
      </c>
      <c r="K105">
        <f t="shared" si="9"/>
        <v>103.71887867887108</v>
      </c>
      <c r="L105">
        <f t="shared" si="10"/>
        <v>207.43775735774216</v>
      </c>
      <c r="M105">
        <f t="shared" si="11"/>
        <v>622.31327207322636</v>
      </c>
      <c r="N105">
        <f t="shared" si="13"/>
        <v>54</v>
      </c>
    </row>
    <row r="106" spans="2:14" x14ac:dyDescent="0.2">
      <c r="B106">
        <f t="shared" si="4"/>
        <v>55</v>
      </c>
      <c r="C106">
        <f>IF(B105&lt;User!$B$25, Quellstärke/(Volumen*Verlustrate)*(1-EXP(-Verlustrate*B106)),"")</f>
        <v>340.84283616383141</v>
      </c>
      <c r="D106" t="str">
        <f>IF(B106&gt;User!$B$25, Quellstärke/(Volumen*Verlustrate)*(1-EXP(-Verlustrate*User!$B$25))  * EXP(-Verlustrate*(B106-User!$B$25)), "")</f>
        <v/>
      </c>
      <c r="E106">
        <f t="shared" si="14"/>
        <v>340.84283616383141</v>
      </c>
      <c r="F106">
        <f t="shared" si="6"/>
        <v>88.460263613111181</v>
      </c>
      <c r="G106">
        <f t="shared" si="7"/>
        <v>176.92052722622236</v>
      </c>
      <c r="H106">
        <f t="shared" si="8"/>
        <v>530.7615816786672</v>
      </c>
      <c r="I106">
        <f t="shared" si="12"/>
        <v>55</v>
      </c>
      <c r="J106">
        <f>IF(B105&lt;User!$B$25, C106+C$32/(INTERZONALFLOW)*(1-EXP(-INTERZONALFLOW/NFVOL*B106)),D106)</f>
        <v>384.83033354138132</v>
      </c>
      <c r="K106">
        <f t="shared" si="9"/>
        <v>106.60510618043143</v>
      </c>
      <c r="L106">
        <f t="shared" si="10"/>
        <v>213.21021236086287</v>
      </c>
      <c r="M106">
        <f t="shared" si="11"/>
        <v>639.63063708258846</v>
      </c>
      <c r="N106">
        <f t="shared" si="13"/>
        <v>55</v>
      </c>
    </row>
    <row r="107" spans="2:14" x14ac:dyDescent="0.2">
      <c r="B107">
        <f t="shared" si="4"/>
        <v>56</v>
      </c>
      <c r="C107">
        <f>IF(B106&lt;User!$B$25, Quellstärke/(Volumen*Verlustrate)*(1-EXP(-Verlustrate*B107)),"")</f>
        <v>343.48612712295278</v>
      </c>
      <c r="D107" t="str">
        <f>IF(B107&gt;User!$B$25, Quellstärke/(Volumen*Verlustrate)*(1-EXP(-Verlustrate*User!$B$25))  * EXP(-Verlustrate*(B107-User!$B$25)), "")</f>
        <v/>
      </c>
      <c r="E107">
        <f t="shared" si="14"/>
        <v>343.48612712295278</v>
      </c>
      <c r="F107">
        <f t="shared" si="6"/>
        <v>91.036409566533322</v>
      </c>
      <c r="G107">
        <f t="shared" si="7"/>
        <v>182.07281913306664</v>
      </c>
      <c r="H107">
        <f t="shared" si="8"/>
        <v>546.21845739920002</v>
      </c>
      <c r="I107">
        <f t="shared" si="12"/>
        <v>56</v>
      </c>
      <c r="J107">
        <f>IF(B106&lt;User!$B$25, C107+C$32/(INTERZONALFLOW)*(1-EXP(-INTERZONALFLOW/NFVOL*B107)),D107)</f>
        <v>387.47362450050269</v>
      </c>
      <c r="K107">
        <f t="shared" si="9"/>
        <v>109.51115836418521</v>
      </c>
      <c r="L107">
        <f t="shared" si="10"/>
        <v>219.02231672837041</v>
      </c>
      <c r="M107">
        <f t="shared" si="11"/>
        <v>657.06695018511107</v>
      </c>
      <c r="N107">
        <f t="shared" si="13"/>
        <v>56</v>
      </c>
    </row>
    <row r="108" spans="2:14" x14ac:dyDescent="0.2">
      <c r="B108">
        <f t="shared" si="4"/>
        <v>57</v>
      </c>
      <c r="C108">
        <f>IF(B107&lt;User!$B$25, Quellstärke/(Volumen*Verlustrate)*(1-EXP(-Verlustrate*B108)),"")</f>
        <v>346.05856957896248</v>
      </c>
      <c r="D108" t="str">
        <f>IF(B108&gt;User!$B$25, Quellstärke/(Volumen*Verlustrate)*(1-EXP(-Verlustrate*User!$B$25))  * EXP(-Verlustrate*(B108-User!$B$25)), "")</f>
        <v/>
      </c>
      <c r="E108">
        <f t="shared" si="14"/>
        <v>346.05856957896248</v>
      </c>
      <c r="F108">
        <f t="shared" si="6"/>
        <v>93.631848838375547</v>
      </c>
      <c r="G108">
        <f t="shared" si="7"/>
        <v>187.26369767675109</v>
      </c>
      <c r="H108">
        <f t="shared" si="8"/>
        <v>561.79109303025336</v>
      </c>
      <c r="I108">
        <f t="shared" si="12"/>
        <v>57</v>
      </c>
      <c r="J108">
        <f>IF(B107&lt;User!$B$25, C108+C$32/(INTERZONALFLOW)*(1-EXP(-INTERZONALFLOW/NFVOL*B108)),D108)</f>
        <v>390.04606695651239</v>
      </c>
      <c r="K108">
        <f t="shared" si="9"/>
        <v>112.43650386635905</v>
      </c>
      <c r="L108">
        <f t="shared" si="10"/>
        <v>224.87300773271809</v>
      </c>
      <c r="M108">
        <f t="shared" si="11"/>
        <v>674.61902319815408</v>
      </c>
      <c r="N108">
        <f t="shared" si="13"/>
        <v>57</v>
      </c>
    </row>
    <row r="109" spans="2:14" x14ac:dyDescent="0.2">
      <c r="B109">
        <f t="shared" si="4"/>
        <v>58</v>
      </c>
      <c r="C109">
        <f>IF(B108&lt;User!$B$25, Quellstärke/(Volumen*Verlustrate)*(1-EXP(-Verlustrate*B109)),"")</f>
        <v>348.5620624943549</v>
      </c>
      <c r="D109" t="str">
        <f>IF(B109&gt;User!$B$25, Quellstärke/(Volumen*Verlustrate)*(1-EXP(-Verlustrate*User!$B$25))  * EXP(-Verlustrate*(B109-User!$B$25)), "")</f>
        <v/>
      </c>
      <c r="E109">
        <f t="shared" si="14"/>
        <v>348.5620624943549</v>
      </c>
      <c r="F109">
        <f t="shared" si="6"/>
        <v>96.246064307083202</v>
      </c>
      <c r="G109">
        <f t="shared" si="7"/>
        <v>192.4921286141664</v>
      </c>
      <c r="H109">
        <f t="shared" si="8"/>
        <v>577.47638584249933</v>
      </c>
      <c r="I109">
        <f t="shared" si="12"/>
        <v>58</v>
      </c>
      <c r="J109">
        <f>IF(B108&lt;User!$B$25, C109+C$32/(INTERZONALFLOW)*(1-EXP(-INTERZONALFLOW/NFVOL*B109)),D109)</f>
        <v>392.54955987190482</v>
      </c>
      <c r="K109">
        <f t="shared" si="9"/>
        <v>115.38062556539833</v>
      </c>
      <c r="L109">
        <f t="shared" si="10"/>
        <v>230.76125113079667</v>
      </c>
      <c r="M109">
        <f t="shared" si="11"/>
        <v>692.28375339238983</v>
      </c>
      <c r="N109">
        <f t="shared" si="13"/>
        <v>58</v>
      </c>
    </row>
    <row r="110" spans="2:14" x14ac:dyDescent="0.2">
      <c r="B110">
        <f t="shared" si="4"/>
        <v>59</v>
      </c>
      <c r="C110">
        <f>IF(B109&lt;User!$B$25, Quellstärke/(Volumen*Verlustrate)*(1-EXP(-Verlustrate*B110)),"")</f>
        <v>350.99845393346283</v>
      </c>
      <c r="D110" t="str">
        <f>IF(B110&gt;User!$B$25, Quellstärke/(Volumen*Verlustrate)*(1-EXP(-Verlustrate*User!$B$25))  * EXP(-Verlustrate*(B110-User!$B$25)), "")</f>
        <v/>
      </c>
      <c r="E110">
        <f t="shared" si="14"/>
        <v>350.99845393346283</v>
      </c>
      <c r="F110">
        <f t="shared" si="6"/>
        <v>98.878552711584177</v>
      </c>
      <c r="G110">
        <f t="shared" si="7"/>
        <v>197.75710542316835</v>
      </c>
      <c r="H110">
        <f t="shared" si="8"/>
        <v>593.27131626950518</v>
      </c>
      <c r="I110">
        <f t="shared" si="12"/>
        <v>59</v>
      </c>
      <c r="J110">
        <f>IF(B109&lt;User!$B$25, C110+C$32/(INTERZONALFLOW)*(1-EXP(-INTERZONALFLOW/NFVOL*B110)),D110)</f>
        <v>394.98595131101274</v>
      </c>
      <c r="K110">
        <f t="shared" si="9"/>
        <v>118.34302020023092</v>
      </c>
      <c r="L110">
        <f t="shared" si="10"/>
        <v>236.68604040046185</v>
      </c>
      <c r="M110">
        <f t="shared" si="11"/>
        <v>710.05812120138535</v>
      </c>
      <c r="N110">
        <f t="shared" si="13"/>
        <v>59</v>
      </c>
    </row>
    <row r="111" spans="2:14" x14ac:dyDescent="0.2">
      <c r="B111">
        <f t="shared" si="4"/>
        <v>60</v>
      </c>
      <c r="C111">
        <f>IF(B110&lt;User!$B$25, Quellstärke/(Volumen*Verlustrate)*(1-EXP(-Verlustrate*B111)),"")</f>
        <v>353.36954242668844</v>
      </c>
      <c r="D111" t="str">
        <f>IF(B111&gt;User!$B$25, Quellstärke/(Volumen*Verlustrate)*(1-EXP(-Verlustrate*User!$B$25))  * EXP(-Verlustrate*(B111-User!$B$25)), "")</f>
        <v/>
      </c>
      <c r="E111">
        <f t="shared" si="14"/>
        <v>353.36954242668844</v>
      </c>
      <c r="F111">
        <f t="shared" si="6"/>
        <v>101.52882427978435</v>
      </c>
      <c r="G111">
        <f t="shared" si="7"/>
        <v>203.05764855956869</v>
      </c>
      <c r="H111">
        <f t="shared" si="8"/>
        <v>609.17294567870613</v>
      </c>
      <c r="I111">
        <f t="shared" si="12"/>
        <v>60</v>
      </c>
      <c r="J111">
        <f>IF(B110&lt;User!$B$25, C111+C$32/(INTERZONALFLOW)*(1-EXP(-INTERZONALFLOW/NFVOL*B111)),D111)</f>
        <v>397.35703980423835</v>
      </c>
      <c r="K111">
        <f t="shared" si="9"/>
        <v>121.32319799876271</v>
      </c>
      <c r="L111">
        <f t="shared" si="10"/>
        <v>242.64639599752542</v>
      </c>
      <c r="M111">
        <f t="shared" si="11"/>
        <v>727.93918799257608</v>
      </c>
      <c r="N111">
        <f t="shared" si="13"/>
        <v>60</v>
      </c>
    </row>
    <row r="112" spans="2:14" x14ac:dyDescent="0.2">
      <c r="B112">
        <f t="shared" si="4"/>
        <v>61</v>
      </c>
      <c r="C112" t="str">
        <f>IF(B111&lt;User!$B$25, Quellstärke/(Volumen*Verlustrate)*(1-EXP(-Verlustrate*B112)),"")</f>
        <v/>
      </c>
      <c r="D112">
        <f>IF(B112&gt;User!$B$25, Quellstärke/(Volumen*Verlustrate)*(1-EXP(-Verlustrate*User!$B$25))  * EXP(-Verlustrate*(B112-User!$B$25)), "")</f>
        <v>343.89812837754465</v>
      </c>
      <c r="E112">
        <f t="shared" si="14"/>
        <v>343.89812837754465</v>
      </c>
      <c r="F112">
        <f t="shared" si="6"/>
        <v>104.10806024261593</v>
      </c>
      <c r="G112">
        <f t="shared" si="7"/>
        <v>208.21612048523187</v>
      </c>
      <c r="H112">
        <f t="shared" si="8"/>
        <v>624.64836145569564</v>
      </c>
      <c r="I112">
        <f t="shared" si="12"/>
        <v>61</v>
      </c>
      <c r="J112">
        <f>IF(B111&lt;User!$B$25, C112+C$32/(INTERZONALFLOW)*(1-EXP(-INTERZONALFLOW/NFVOL*B112)),D112)</f>
        <v>343.89812837754465</v>
      </c>
      <c r="K112">
        <f t="shared" si="9"/>
        <v>123.9024339615943</v>
      </c>
      <c r="L112">
        <f t="shared" si="10"/>
        <v>247.8048679231886</v>
      </c>
      <c r="M112">
        <f t="shared" si="11"/>
        <v>743.41460376956559</v>
      </c>
      <c r="N112">
        <f t="shared" si="13"/>
        <v>61</v>
      </c>
    </row>
    <row r="113" spans="2:14" x14ac:dyDescent="0.2">
      <c r="B113">
        <f t="shared" si="4"/>
        <v>62</v>
      </c>
      <c r="C113" t="str">
        <f>IF(B112&lt;User!$B$25, Quellstärke/(Volumen*Verlustrate)*(1-EXP(-Verlustrate*B113)),"")</f>
        <v/>
      </c>
      <c r="D113">
        <f>IF(B113&gt;User!$B$25, Quellstärke/(Volumen*Verlustrate)*(1-EXP(-Verlustrate*User!$B$25))  * EXP(-Verlustrate*(B113-User!$B$25)), "")</f>
        <v>334.68057798477111</v>
      </c>
      <c r="E113">
        <f t="shared" si="14"/>
        <v>334.68057798477111</v>
      </c>
      <c r="F113">
        <f t="shared" si="6"/>
        <v>106.61816457750172</v>
      </c>
      <c r="G113">
        <f t="shared" si="7"/>
        <v>213.23632915500343</v>
      </c>
      <c r="H113">
        <f t="shared" si="8"/>
        <v>639.7089874650103</v>
      </c>
      <c r="I113">
        <f t="shared" si="12"/>
        <v>62</v>
      </c>
      <c r="J113">
        <f>IF(B112&lt;User!$B$25, C113+C$32/(INTERZONALFLOW)*(1-EXP(-INTERZONALFLOW/NFVOL*B113)),D113)</f>
        <v>334.68057798477111</v>
      </c>
      <c r="K113">
        <f t="shared" si="9"/>
        <v>126.41253829648008</v>
      </c>
      <c r="L113">
        <f t="shared" si="10"/>
        <v>252.82507659296016</v>
      </c>
      <c r="M113">
        <f t="shared" si="11"/>
        <v>758.47522977888025</v>
      </c>
      <c r="N113">
        <f t="shared" si="13"/>
        <v>62</v>
      </c>
    </row>
    <row r="114" spans="2:14" x14ac:dyDescent="0.2">
      <c r="B114">
        <f t="shared" si="4"/>
        <v>63</v>
      </c>
      <c r="C114" t="str">
        <f>IF(B113&lt;User!$B$25, Quellstärke/(Volumen*Verlustrate)*(1-EXP(-Verlustrate*B114)),"")</f>
        <v/>
      </c>
      <c r="D114">
        <f>IF(B114&gt;User!$B$25, Quellstärke/(Volumen*Verlustrate)*(1-EXP(-Verlustrate*User!$B$25))  * EXP(-Verlustrate*(B114-User!$B$25)), "")</f>
        <v>325.7100869047195</v>
      </c>
      <c r="E114">
        <f t="shared" si="14"/>
        <v>325.7100869047195</v>
      </c>
      <c r="F114">
        <f t="shared" si="6"/>
        <v>109.06099022928711</v>
      </c>
      <c r="G114">
        <f t="shared" si="7"/>
        <v>218.12198045857423</v>
      </c>
      <c r="H114">
        <f t="shared" si="8"/>
        <v>654.36594137572263</v>
      </c>
      <c r="I114">
        <f t="shared" si="12"/>
        <v>63</v>
      </c>
      <c r="J114">
        <f>IF(B113&lt;User!$B$25, C114+C$32/(INTERZONALFLOW)*(1-EXP(-INTERZONALFLOW/NFVOL*B114)),D114)</f>
        <v>325.7100869047195</v>
      </c>
      <c r="K114">
        <f t="shared" si="9"/>
        <v>128.85536394826548</v>
      </c>
      <c r="L114">
        <f t="shared" si="10"/>
        <v>257.71072789653095</v>
      </c>
      <c r="M114">
        <f t="shared" si="11"/>
        <v>773.13218368959258</v>
      </c>
      <c r="N114">
        <f t="shared" si="13"/>
        <v>63</v>
      </c>
    </row>
    <row r="115" spans="2:14" x14ac:dyDescent="0.2">
      <c r="B115">
        <f t="shared" si="4"/>
        <v>64</v>
      </c>
      <c r="C115" t="str">
        <f>IF(B114&lt;User!$B$25, Quellstärke/(Volumen*Verlustrate)*(1-EXP(-Verlustrate*B115)),"")</f>
        <v/>
      </c>
      <c r="D115">
        <f>IF(B115&gt;User!$B$25, Quellstärke/(Volumen*Verlustrate)*(1-EXP(-Verlustrate*User!$B$25))  * EXP(-Verlustrate*(B115-User!$B$25)), "")</f>
        <v>316.98003317153103</v>
      </c>
      <c r="E115">
        <f t="shared" si="14"/>
        <v>316.98003317153103</v>
      </c>
      <c r="F115">
        <f t="shared" si="6"/>
        <v>111.4383404780736</v>
      </c>
      <c r="G115">
        <f t="shared" si="7"/>
        <v>222.8766809561472</v>
      </c>
      <c r="H115">
        <f t="shared" si="8"/>
        <v>668.63004286844148</v>
      </c>
      <c r="I115">
        <f t="shared" si="12"/>
        <v>64</v>
      </c>
      <c r="J115">
        <f>IF(B114&lt;User!$B$25, C115+C$32/(INTERZONALFLOW)*(1-EXP(-INTERZONALFLOW/NFVOL*B115)),D115)</f>
        <v>316.98003317153103</v>
      </c>
      <c r="K115">
        <f t="shared" si="9"/>
        <v>131.23271419705196</v>
      </c>
      <c r="L115">
        <f t="shared" si="10"/>
        <v>262.46542839410392</v>
      </c>
      <c r="M115">
        <f t="shared" si="11"/>
        <v>787.39628518231143</v>
      </c>
      <c r="N115">
        <f t="shared" si="13"/>
        <v>64</v>
      </c>
    </row>
    <row r="116" spans="2:14" x14ac:dyDescent="0.2">
      <c r="B116">
        <f t="shared" si="4"/>
        <v>65</v>
      </c>
      <c r="C116" t="str">
        <f>IF(B115&lt;User!$B$25, Quellstärke/(Volumen*Verlustrate)*(1-EXP(-Verlustrate*B116)),"")</f>
        <v/>
      </c>
      <c r="D116">
        <f>IF(B116&gt;User!$B$25, Quellstärke/(Volumen*Verlustrate)*(1-EXP(-Verlustrate*User!$B$25))  * EXP(-Verlustrate*(B116-User!$B$25)), "")</f>
        <v>308.48397230883864</v>
      </c>
      <c r="E116">
        <f t="shared" si="14"/>
        <v>308.48397230883864</v>
      </c>
      <c r="F116">
        <f t="shared" si="6"/>
        <v>113.75197027038989</v>
      </c>
      <c r="G116">
        <f t="shared" si="7"/>
        <v>227.50394054077978</v>
      </c>
      <c r="H116">
        <f t="shared" si="8"/>
        <v>682.5118216223392</v>
      </c>
      <c r="I116">
        <f t="shared" si="12"/>
        <v>65</v>
      </c>
      <c r="J116">
        <f>IF(B115&lt;User!$B$25, C116+C$32/(INTERZONALFLOW)*(1-EXP(-INTERZONALFLOW/NFVOL*B116)),D116)</f>
        <v>308.48397230883864</v>
      </c>
      <c r="K116">
        <f t="shared" si="9"/>
        <v>133.54634398936824</v>
      </c>
      <c r="L116">
        <f t="shared" si="10"/>
        <v>267.09268797873648</v>
      </c>
      <c r="M116">
        <f t="shared" si="11"/>
        <v>801.27806393620915</v>
      </c>
      <c r="N116">
        <f t="shared" si="13"/>
        <v>65</v>
      </c>
    </row>
    <row r="117" spans="2:14" x14ac:dyDescent="0.2">
      <c r="B117">
        <f t="shared" ref="B117:B180" si="15">B116+1</f>
        <v>66</v>
      </c>
      <c r="C117" t="str">
        <f>IF(B116&lt;User!$B$25, Quellstärke/(Volumen*Verlustrate)*(1-EXP(-Verlustrate*B117)),"")</f>
        <v/>
      </c>
      <c r="D117">
        <f>IF(B117&gt;User!$B$25, Quellstärke/(Volumen*Verlustrate)*(1-EXP(-Verlustrate*User!$B$25))  * EXP(-Verlustrate*(B117-User!$B$25)), "")</f>
        <v>300.21563257249085</v>
      </c>
      <c r="E117">
        <f t="shared" si="14"/>
        <v>300.21563257249085</v>
      </c>
      <c r="F117">
        <f t="shared" ref="F117:F180" si="16">$E117*$E$25+F116</f>
        <v>116.00358751468357</v>
      </c>
      <c r="G117">
        <f t="shared" ref="G117:G180" si="17">$E117*$E$26+G116</f>
        <v>232.00717502936715</v>
      </c>
      <c r="H117">
        <f t="shared" ref="H117:H180" si="18">$E117*$E$27+H116</f>
        <v>696.02152508810127</v>
      </c>
      <c r="I117">
        <f t="shared" si="12"/>
        <v>66</v>
      </c>
      <c r="J117">
        <f>IF(B116&lt;User!$B$25, C117+C$32/(INTERZONALFLOW)*(1-EXP(-INTERZONALFLOW/NFVOL*B117)),D117)</f>
        <v>300.21563257249085</v>
      </c>
      <c r="K117">
        <f t="shared" ref="K117:K180" si="19">$J117*$E$25+K116</f>
        <v>135.79796123366191</v>
      </c>
      <c r="L117">
        <f t="shared" ref="L117:L180" si="20">$J117*$E$26+L116</f>
        <v>271.59592246732382</v>
      </c>
      <c r="M117">
        <f t="shared" ref="M117:M180" si="21">$J117*$E$27+M116</f>
        <v>814.78776740197122</v>
      </c>
      <c r="N117">
        <f t="shared" si="13"/>
        <v>66</v>
      </c>
    </row>
    <row r="118" spans="2:14" x14ac:dyDescent="0.2">
      <c r="B118">
        <f t="shared" si="15"/>
        <v>67</v>
      </c>
      <c r="C118" t="str">
        <f>IF(B117&lt;User!$B$25, Quellstärke/(Volumen*Verlustrate)*(1-EXP(-Verlustrate*B118)),"")</f>
        <v/>
      </c>
      <c r="D118">
        <f>IF(B118&gt;User!$B$25, Quellstärke/(Volumen*Verlustrate)*(1-EXP(-Verlustrate*User!$B$25))  * EXP(-Verlustrate*(B118-User!$B$25)), "")</f>
        <v>292.16891032078581</v>
      </c>
      <c r="E118">
        <f t="shared" si="14"/>
        <v>292.16891032078581</v>
      </c>
      <c r="F118">
        <f t="shared" si="16"/>
        <v>118.19485434208947</v>
      </c>
      <c r="G118">
        <f t="shared" si="17"/>
        <v>236.38970868417894</v>
      </c>
      <c r="H118">
        <f t="shared" si="18"/>
        <v>709.16912605253663</v>
      </c>
      <c r="I118">
        <f t="shared" si="12"/>
        <v>67</v>
      </c>
      <c r="J118">
        <f>IF(B117&lt;User!$B$25, C118+C$32/(INTERZONALFLOW)*(1-EXP(-INTERZONALFLOW/NFVOL*B118)),D118)</f>
        <v>292.16891032078581</v>
      </c>
      <c r="K118">
        <f t="shared" si="19"/>
        <v>137.98922806106779</v>
      </c>
      <c r="L118">
        <f t="shared" si="20"/>
        <v>275.97845612213558</v>
      </c>
      <c r="M118">
        <f t="shared" si="21"/>
        <v>827.93536836640658</v>
      </c>
      <c r="N118">
        <f t="shared" si="13"/>
        <v>67</v>
      </c>
    </row>
    <row r="119" spans="2:14" x14ac:dyDescent="0.2">
      <c r="B119">
        <f t="shared" si="15"/>
        <v>68</v>
      </c>
      <c r="C119" t="str">
        <f>IF(B118&lt;User!$B$25, Quellstärke/(Volumen*Verlustrate)*(1-EXP(-Verlustrate*B119)),"")</f>
        <v/>
      </c>
      <c r="D119">
        <f>IF(B119&gt;User!$B$25, Quellstärke/(Volumen*Verlustrate)*(1-EXP(-Verlustrate*User!$B$25))  * EXP(-Verlustrate*(B119-User!$B$25)), "")</f>
        <v>284.33786550879717</v>
      </c>
      <c r="E119">
        <f t="shared" si="14"/>
        <v>284.33786550879717</v>
      </c>
      <c r="F119">
        <f t="shared" si="16"/>
        <v>120.32738833340545</v>
      </c>
      <c r="G119">
        <f t="shared" si="17"/>
        <v>240.6547766668109</v>
      </c>
      <c r="H119">
        <f t="shared" si="18"/>
        <v>721.96433000043248</v>
      </c>
      <c r="I119">
        <f t="shared" si="12"/>
        <v>68</v>
      </c>
      <c r="J119">
        <f>IF(B118&lt;User!$B$25, C119+C$32/(INTERZONALFLOW)*(1-EXP(-INTERZONALFLOW/NFVOL*B119)),D119)</f>
        <v>284.33786550879717</v>
      </c>
      <c r="K119">
        <f t="shared" si="19"/>
        <v>140.12176205238376</v>
      </c>
      <c r="L119">
        <f t="shared" si="20"/>
        <v>280.24352410476752</v>
      </c>
      <c r="M119">
        <f t="shared" si="21"/>
        <v>840.73057231430244</v>
      </c>
      <c r="N119">
        <f t="shared" si="13"/>
        <v>68</v>
      </c>
    </row>
    <row r="120" spans="2:14" x14ac:dyDescent="0.2">
      <c r="B120">
        <f t="shared" si="15"/>
        <v>69</v>
      </c>
      <c r="C120" t="str">
        <f>IF(B119&lt;User!$B$25, Quellstärke/(Volumen*Verlustrate)*(1-EXP(-Verlustrate*B120)),"")</f>
        <v/>
      </c>
      <c r="D120">
        <f>IF(B120&gt;User!$B$25, Quellstärke/(Volumen*Verlustrate)*(1-EXP(-Verlustrate*User!$B$25))  * EXP(-Verlustrate*(B120-User!$B$25)), "")</f>
        <v>276.71671730346674</v>
      </c>
      <c r="E120">
        <f t="shared" si="14"/>
        <v>276.71671730346674</v>
      </c>
      <c r="F120">
        <f t="shared" si="16"/>
        <v>122.40276371318146</v>
      </c>
      <c r="G120">
        <f t="shared" si="17"/>
        <v>244.80552742636291</v>
      </c>
      <c r="H120">
        <f t="shared" si="18"/>
        <v>734.41658227908852</v>
      </c>
      <c r="I120">
        <f t="shared" ref="I120:I183" si="22">B120</f>
        <v>69</v>
      </c>
      <c r="J120">
        <f>IF(B119&lt;User!$B$25, C120+C$32/(INTERZONALFLOW)*(1-EXP(-INTERZONALFLOW/NFVOL*B120)),D120)</f>
        <v>276.71671730346674</v>
      </c>
      <c r="K120">
        <f t="shared" si="19"/>
        <v>142.19713743215976</v>
      </c>
      <c r="L120">
        <f t="shared" si="20"/>
        <v>284.39427486431953</v>
      </c>
      <c r="M120">
        <f t="shared" si="21"/>
        <v>853.18282459295847</v>
      </c>
      <c r="N120">
        <f t="shared" si="13"/>
        <v>69</v>
      </c>
    </row>
    <row r="121" spans="2:14" x14ac:dyDescent="0.2">
      <c r="B121">
        <f t="shared" si="15"/>
        <v>70</v>
      </c>
      <c r="C121" t="str">
        <f>IF(B120&lt;User!$B$25, Quellstärke/(Volumen*Verlustrate)*(1-EXP(-Verlustrate*B121)),"")</f>
        <v/>
      </c>
      <c r="D121">
        <f>IF(B121&gt;User!$B$25, Quellstärke/(Volumen*Verlustrate)*(1-EXP(-Verlustrate*User!$B$25))  * EXP(-Verlustrate*(B121-User!$B$25)), "")</f>
        <v>269.29983981622615</v>
      </c>
      <c r="E121">
        <f t="shared" si="14"/>
        <v>269.29983981622615</v>
      </c>
      <c r="F121">
        <f t="shared" si="16"/>
        <v>124.42251251180315</v>
      </c>
      <c r="G121">
        <f t="shared" si="17"/>
        <v>248.8450250236063</v>
      </c>
      <c r="H121">
        <f t="shared" si="18"/>
        <v>746.53507507081872</v>
      </c>
      <c r="I121">
        <f t="shared" si="22"/>
        <v>70</v>
      </c>
      <c r="J121">
        <f>IF(B120&lt;User!$B$25, C121+C$32/(INTERZONALFLOW)*(1-EXP(-INTERZONALFLOW/NFVOL*B121)),D121)</f>
        <v>269.29983981622615</v>
      </c>
      <c r="K121">
        <f t="shared" si="19"/>
        <v>144.21688623078145</v>
      </c>
      <c r="L121">
        <f t="shared" si="20"/>
        <v>288.43377246156291</v>
      </c>
      <c r="M121">
        <f t="shared" si="21"/>
        <v>865.30131738468867</v>
      </c>
      <c r="N121">
        <f t="shared" si="13"/>
        <v>70</v>
      </c>
    </row>
    <row r="122" spans="2:14" x14ac:dyDescent="0.2">
      <c r="B122">
        <f t="shared" si="15"/>
        <v>71</v>
      </c>
      <c r="C122" t="str">
        <f>IF(B121&lt;User!$B$25, Quellstärke/(Volumen*Verlustrate)*(1-EXP(-Verlustrate*B122)),"")</f>
        <v/>
      </c>
      <c r="D122">
        <f>IF(B122&gt;User!$B$25, Quellstärke/(Volumen*Verlustrate)*(1-EXP(-Verlustrate*User!$B$25))  * EXP(-Verlustrate*(B122-User!$B$25)), "")</f>
        <v>262.08175794999761</v>
      </c>
      <c r="E122">
        <f t="shared" si="14"/>
        <v>262.08175794999761</v>
      </c>
      <c r="F122">
        <f t="shared" si="16"/>
        <v>126.38812569642813</v>
      </c>
      <c r="G122">
        <f t="shared" si="17"/>
        <v>252.77625139285627</v>
      </c>
      <c r="H122">
        <f t="shared" si="18"/>
        <v>758.3287541785686</v>
      </c>
      <c r="I122">
        <f t="shared" si="22"/>
        <v>71</v>
      </c>
      <c r="J122">
        <f>IF(B121&lt;User!$B$25, C122+C$32/(INTERZONALFLOW)*(1-EXP(-INTERZONALFLOW/NFVOL*B122)),D122)</f>
        <v>262.08175794999761</v>
      </c>
      <c r="K122">
        <f t="shared" si="19"/>
        <v>146.18249941540643</v>
      </c>
      <c r="L122">
        <f t="shared" si="20"/>
        <v>292.36499883081285</v>
      </c>
      <c r="M122">
        <f t="shared" si="21"/>
        <v>877.09499649243855</v>
      </c>
      <c r="N122">
        <f t="shared" ref="N122:N185" si="23">B122</f>
        <v>71</v>
      </c>
    </row>
    <row r="123" spans="2:14" x14ac:dyDescent="0.2">
      <c r="B123">
        <f t="shared" si="15"/>
        <v>72</v>
      </c>
      <c r="C123" t="str">
        <f>IF(B122&lt;User!$B$25, Quellstärke/(Volumen*Verlustrate)*(1-EXP(-Verlustrate*B123)),"")</f>
        <v/>
      </c>
      <c r="D123">
        <f>IF(B123&gt;User!$B$25, Quellstärke/(Volumen*Verlustrate)*(1-EXP(-Verlustrate*User!$B$25))  * EXP(-Verlustrate*(B123-User!$B$25)), "")</f>
        <v>255.05714335750793</v>
      </c>
      <c r="E123">
        <f t="shared" si="14"/>
        <v>255.05714335750793</v>
      </c>
      <c r="F123">
        <f t="shared" si="16"/>
        <v>128.30105427160944</v>
      </c>
      <c r="G123">
        <f t="shared" si="17"/>
        <v>256.60210854321889</v>
      </c>
      <c r="H123">
        <f t="shared" si="18"/>
        <v>769.8063256296565</v>
      </c>
      <c r="I123">
        <f t="shared" si="22"/>
        <v>72</v>
      </c>
      <c r="J123">
        <f>IF(B122&lt;User!$B$25, C123+C$32/(INTERZONALFLOW)*(1-EXP(-INTERZONALFLOW/NFVOL*B123)),D123)</f>
        <v>255.05714335750793</v>
      </c>
      <c r="K123">
        <f t="shared" si="19"/>
        <v>148.09542799058772</v>
      </c>
      <c r="L123">
        <f t="shared" si="20"/>
        <v>296.19085598117545</v>
      </c>
      <c r="M123">
        <f t="shared" si="21"/>
        <v>888.57256794352645</v>
      </c>
      <c r="N123">
        <f t="shared" si="23"/>
        <v>72</v>
      </c>
    </row>
    <row r="124" spans="2:14" x14ac:dyDescent="0.2">
      <c r="B124">
        <f t="shared" si="15"/>
        <v>73</v>
      </c>
      <c r="C124" t="str">
        <f>IF(B123&lt;User!$B$25, Quellstärke/(Volumen*Verlustrate)*(1-EXP(-Verlustrate*B124)),"")</f>
        <v/>
      </c>
      <c r="D124">
        <f>IF(B124&gt;User!$B$25, Quellstärke/(Volumen*Verlustrate)*(1-EXP(-Verlustrate*User!$B$25))  * EXP(-Verlustrate*(B124-User!$B$25)), "")</f>
        <v>248.22081050793312</v>
      </c>
      <c r="E124">
        <f t="shared" si="14"/>
        <v>248.22081050793312</v>
      </c>
      <c r="F124">
        <f t="shared" si="16"/>
        <v>130.16271035041893</v>
      </c>
      <c r="G124">
        <f t="shared" si="17"/>
        <v>260.32542070083787</v>
      </c>
      <c r="H124">
        <f t="shared" si="18"/>
        <v>780.97626210251349</v>
      </c>
      <c r="I124">
        <f t="shared" si="22"/>
        <v>73</v>
      </c>
      <c r="J124">
        <f>IF(B123&lt;User!$B$25, C124+C$32/(INTERZONALFLOW)*(1-EXP(-INTERZONALFLOW/NFVOL*B124)),D124)</f>
        <v>248.22081050793312</v>
      </c>
      <c r="K124">
        <f t="shared" si="19"/>
        <v>149.95708406939721</v>
      </c>
      <c r="L124">
        <f t="shared" si="20"/>
        <v>299.91416813879442</v>
      </c>
      <c r="M124">
        <f t="shared" si="21"/>
        <v>899.74250441638344</v>
      </c>
      <c r="N124">
        <f t="shared" si="23"/>
        <v>73</v>
      </c>
    </row>
    <row r="125" spans="2:14" x14ac:dyDescent="0.2">
      <c r="B125">
        <f t="shared" si="15"/>
        <v>74</v>
      </c>
      <c r="C125" t="str">
        <f>IF(B124&lt;User!$B$25, Quellstärke/(Volumen*Verlustrate)*(1-EXP(-Verlustrate*B125)),"")</f>
        <v/>
      </c>
      <c r="D125">
        <f>IF(B125&gt;User!$B$25, Quellstärke/(Volumen*Verlustrate)*(1-EXP(-Verlustrate*User!$B$25))  * EXP(-Verlustrate*(B125-User!$B$25)), "")</f>
        <v>241.56771285896852</v>
      </c>
      <c r="E125">
        <f t="shared" si="14"/>
        <v>241.56771285896852</v>
      </c>
      <c r="F125">
        <f t="shared" si="16"/>
        <v>131.97446819686121</v>
      </c>
      <c r="G125">
        <f t="shared" si="17"/>
        <v>263.94893639372242</v>
      </c>
      <c r="H125">
        <f t="shared" si="18"/>
        <v>791.84680918116703</v>
      </c>
      <c r="I125">
        <f t="shared" si="22"/>
        <v>74</v>
      </c>
      <c r="J125">
        <f>IF(B124&lt;User!$B$25, C125+C$32/(INTERZONALFLOW)*(1-EXP(-INTERZONALFLOW/NFVOL*B125)),D125)</f>
        <v>241.56771285896852</v>
      </c>
      <c r="K125">
        <f t="shared" si="19"/>
        <v>151.76884191583949</v>
      </c>
      <c r="L125">
        <f t="shared" si="20"/>
        <v>303.53768383167898</v>
      </c>
      <c r="M125">
        <f t="shared" si="21"/>
        <v>910.61305149503698</v>
      </c>
      <c r="N125">
        <f t="shared" si="23"/>
        <v>74</v>
      </c>
    </row>
    <row r="126" spans="2:14" x14ac:dyDescent="0.2">
      <c r="B126">
        <f t="shared" si="15"/>
        <v>75</v>
      </c>
      <c r="C126" t="str">
        <f>IF(B125&lt;User!$B$25, Quellstärke/(Volumen*Verlustrate)*(1-EXP(-Verlustrate*B126)),"")</f>
        <v/>
      </c>
      <c r="D126">
        <f>IF(B126&gt;User!$B$25, Quellstärke/(Volumen*Verlustrate)*(1-EXP(-Verlustrate*User!$B$25))  * EXP(-Verlustrate*(B126-User!$B$25)), "")</f>
        <v>235.0929391314998</v>
      </c>
      <c r="E126">
        <f t="shared" si="14"/>
        <v>235.0929391314998</v>
      </c>
      <c r="F126">
        <f t="shared" si="16"/>
        <v>133.73766524034747</v>
      </c>
      <c r="G126">
        <f t="shared" si="17"/>
        <v>267.47533048069494</v>
      </c>
      <c r="H126">
        <f t="shared" si="18"/>
        <v>802.42599144208452</v>
      </c>
      <c r="I126">
        <f t="shared" si="22"/>
        <v>75</v>
      </c>
      <c r="J126">
        <f>IF(B125&lt;User!$B$25, C126+C$32/(INTERZONALFLOW)*(1-EXP(-INTERZONALFLOW/NFVOL*B126)),D126)</f>
        <v>235.0929391314998</v>
      </c>
      <c r="K126">
        <f t="shared" si="19"/>
        <v>153.53203895932575</v>
      </c>
      <c r="L126">
        <f t="shared" si="20"/>
        <v>307.06407791865149</v>
      </c>
      <c r="M126">
        <f t="shared" si="21"/>
        <v>921.19223375595448</v>
      </c>
      <c r="N126">
        <f t="shared" si="23"/>
        <v>75</v>
      </c>
    </row>
    <row r="127" spans="2:14" x14ac:dyDescent="0.2">
      <c r="B127">
        <f t="shared" si="15"/>
        <v>76</v>
      </c>
      <c r="C127" t="str">
        <f>IF(B126&lt;User!$B$25, Quellstärke/(Volumen*Verlustrate)*(1-EXP(-Verlustrate*B127)),"")</f>
        <v/>
      </c>
      <c r="D127">
        <f>IF(B127&gt;User!$B$25, Quellstärke/(Volumen*Verlustrate)*(1-EXP(-Verlustrate*User!$B$25))  * EXP(-Verlustrate*(B127-User!$B$25)), "")</f>
        <v>228.7917096841245</v>
      </c>
      <c r="E127">
        <f t="shared" si="14"/>
        <v>228.7917096841245</v>
      </c>
      <c r="F127">
        <f t="shared" si="16"/>
        <v>135.4536030629784</v>
      </c>
      <c r="G127">
        <f t="shared" si="17"/>
        <v>270.9072061259568</v>
      </c>
      <c r="H127">
        <f t="shared" si="18"/>
        <v>812.72161837787007</v>
      </c>
      <c r="I127">
        <f t="shared" si="22"/>
        <v>76</v>
      </c>
      <c r="J127">
        <f>IF(B126&lt;User!$B$25, C127+C$32/(INTERZONALFLOW)*(1-EXP(-INTERZONALFLOW/NFVOL*B127)),D127)</f>
        <v>228.7917096841245</v>
      </c>
      <c r="K127">
        <f t="shared" si="19"/>
        <v>155.24797678195668</v>
      </c>
      <c r="L127">
        <f t="shared" si="20"/>
        <v>310.49595356391336</v>
      </c>
      <c r="M127">
        <f t="shared" si="21"/>
        <v>931.48786069174002</v>
      </c>
      <c r="N127">
        <f t="shared" si="23"/>
        <v>76</v>
      </c>
    </row>
    <row r="128" spans="2:14" x14ac:dyDescent="0.2">
      <c r="B128">
        <f t="shared" si="15"/>
        <v>77</v>
      </c>
      <c r="C128" t="str">
        <f>IF(B127&lt;User!$B$25, Quellstärke/(Volumen*Verlustrate)*(1-EXP(-Verlustrate*B128)),"")</f>
        <v/>
      </c>
      <c r="D128">
        <f>IF(B128&gt;User!$B$25, Quellstärke/(Volumen*Verlustrate)*(1-EXP(-Verlustrate*User!$B$25))  * EXP(-Verlustrate*(B128-User!$B$25)), "")</f>
        <v>222.65937298484764</v>
      </c>
      <c r="E128">
        <f t="shared" si="14"/>
        <v>222.65937298484764</v>
      </c>
      <c r="F128">
        <f t="shared" si="16"/>
        <v>137.12354836036477</v>
      </c>
      <c r="G128">
        <f t="shared" si="17"/>
        <v>274.24709672072953</v>
      </c>
      <c r="H128">
        <f t="shared" si="18"/>
        <v>822.74129016218819</v>
      </c>
      <c r="I128">
        <f t="shared" si="22"/>
        <v>77</v>
      </c>
      <c r="J128">
        <f>IF(B127&lt;User!$B$25, C128+C$32/(INTERZONALFLOW)*(1-EXP(-INTERZONALFLOW/NFVOL*B128)),D128)</f>
        <v>222.65937298484764</v>
      </c>
      <c r="K128">
        <f t="shared" si="19"/>
        <v>156.91792207934304</v>
      </c>
      <c r="L128">
        <f t="shared" si="20"/>
        <v>313.83584415868609</v>
      </c>
      <c r="M128">
        <f t="shared" si="21"/>
        <v>941.50753247605815</v>
      </c>
      <c r="N128">
        <f t="shared" si="23"/>
        <v>77</v>
      </c>
    </row>
    <row r="129" spans="2:14" x14ac:dyDescent="0.2">
      <c r="B129">
        <f t="shared" si="15"/>
        <v>78</v>
      </c>
      <c r="C129" t="str">
        <f>IF(B128&lt;User!$B$25, Quellstärke/(Volumen*Verlustrate)*(1-EXP(-Verlustrate*B129)),"")</f>
        <v/>
      </c>
      <c r="D129">
        <f>IF(B129&gt;User!$B$25, Quellstärke/(Volumen*Verlustrate)*(1-EXP(-Verlustrate*User!$B$25))  * EXP(-Verlustrate*(B129-User!$B$25)), "")</f>
        <v>216.6914021773473</v>
      </c>
      <c r="E129">
        <f t="shared" si="14"/>
        <v>216.6914021773473</v>
      </c>
      <c r="F129">
        <f t="shared" si="16"/>
        <v>138.74873387669487</v>
      </c>
      <c r="G129">
        <f t="shared" si="17"/>
        <v>277.49746775338974</v>
      </c>
      <c r="H129">
        <f t="shared" si="18"/>
        <v>832.49240326016877</v>
      </c>
      <c r="I129">
        <f t="shared" si="22"/>
        <v>78</v>
      </c>
      <c r="J129">
        <f>IF(B128&lt;User!$B$25, C129+C$32/(INTERZONALFLOW)*(1-EXP(-INTERZONALFLOW/NFVOL*B129)),D129)</f>
        <v>216.6914021773473</v>
      </c>
      <c r="K129">
        <f t="shared" si="19"/>
        <v>158.54310759567315</v>
      </c>
      <c r="L129">
        <f t="shared" si="20"/>
        <v>317.0862151913463</v>
      </c>
      <c r="M129">
        <f t="shared" si="21"/>
        <v>951.25864557403872</v>
      </c>
      <c r="N129">
        <f t="shared" si="23"/>
        <v>78</v>
      </c>
    </row>
    <row r="130" spans="2:14" x14ac:dyDescent="0.2">
      <c r="B130">
        <f t="shared" si="15"/>
        <v>79</v>
      </c>
      <c r="C130" t="str">
        <f>IF(B129&lt;User!$B$25, Quellstärke/(Volumen*Verlustrate)*(1-EXP(-Verlustrate*B130)),"")</f>
        <v/>
      </c>
      <c r="D130">
        <f>IF(B130&gt;User!$B$25, Quellstärke/(Volumen*Verlustrate)*(1-EXP(-Verlustrate*User!$B$25))  * EXP(-Verlustrate*(B130-User!$B$25)), "")</f>
        <v>210.88339173927454</v>
      </c>
      <c r="E130">
        <f t="shared" si="14"/>
        <v>210.88339173927454</v>
      </c>
      <c r="F130">
        <f t="shared" si="16"/>
        <v>140.33035931473944</v>
      </c>
      <c r="G130">
        <f t="shared" si="17"/>
        <v>280.66071862947888</v>
      </c>
      <c r="H130">
        <f t="shared" si="18"/>
        <v>841.98215588843618</v>
      </c>
      <c r="I130">
        <f t="shared" si="22"/>
        <v>79</v>
      </c>
      <c r="J130">
        <f>IF(B129&lt;User!$B$25, C130+C$32/(INTERZONALFLOW)*(1-EXP(-INTERZONALFLOW/NFVOL*B130)),D130)</f>
        <v>210.88339173927454</v>
      </c>
      <c r="K130">
        <f t="shared" si="19"/>
        <v>160.12473303371772</v>
      </c>
      <c r="L130">
        <f t="shared" si="20"/>
        <v>320.24946606743543</v>
      </c>
      <c r="M130">
        <f t="shared" si="21"/>
        <v>960.74839820230613</v>
      </c>
      <c r="N130">
        <f t="shared" si="23"/>
        <v>79</v>
      </c>
    </row>
    <row r="131" spans="2:14" x14ac:dyDescent="0.2">
      <c r="B131">
        <f t="shared" si="15"/>
        <v>80</v>
      </c>
      <c r="C131" t="str">
        <f>IF(B130&lt;User!$B$25, Quellstärke/(Volumen*Verlustrate)*(1-EXP(-Verlustrate*B131)),"")</f>
        <v/>
      </c>
      <c r="D131">
        <f>IF(B131&gt;User!$B$25, Quellstärke/(Volumen*Verlustrate)*(1-EXP(-Verlustrate*User!$B$25))  * EXP(-Verlustrate*(B131-User!$B$25)), "")</f>
        <v>205.23105423012194</v>
      </c>
      <c r="E131">
        <f t="shared" si="14"/>
        <v>205.23105423012194</v>
      </c>
      <c r="F131">
        <f t="shared" si="16"/>
        <v>141.86959222146535</v>
      </c>
      <c r="G131">
        <f t="shared" si="17"/>
        <v>283.73918444293071</v>
      </c>
      <c r="H131">
        <f t="shared" si="18"/>
        <v>851.21755332879172</v>
      </c>
      <c r="I131">
        <f t="shared" si="22"/>
        <v>80</v>
      </c>
      <c r="J131">
        <f>IF(B130&lt;User!$B$25, C131+C$32/(INTERZONALFLOW)*(1-EXP(-INTERZONALFLOW/NFVOL*B131)),D131)</f>
        <v>205.23105423012194</v>
      </c>
      <c r="K131">
        <f t="shared" si="19"/>
        <v>161.66396594044363</v>
      </c>
      <c r="L131">
        <f t="shared" si="20"/>
        <v>323.32793188088726</v>
      </c>
      <c r="M131">
        <f t="shared" si="21"/>
        <v>969.98379564266168</v>
      </c>
      <c r="N131">
        <f t="shared" si="23"/>
        <v>80</v>
      </c>
    </row>
    <row r="132" spans="2:14" x14ac:dyDescent="0.2">
      <c r="B132">
        <f t="shared" si="15"/>
        <v>81</v>
      </c>
      <c r="C132" t="str">
        <f>IF(B131&lt;User!$B$25, Quellstärke/(Volumen*Verlustrate)*(1-EXP(-Verlustrate*B132)),"")</f>
        <v/>
      </c>
      <c r="D132">
        <f>IF(B132&gt;User!$B$25, Quellstärke/(Volumen*Verlustrate)*(1-EXP(-Verlustrate*User!$B$25))  * EXP(-Verlustrate*(B132-User!$B$25)), "")</f>
        <v>199.73021712625908</v>
      </c>
      <c r="E132">
        <f t="shared" si="14"/>
        <v>199.73021712625908</v>
      </c>
      <c r="F132">
        <f t="shared" si="16"/>
        <v>143.36756884991229</v>
      </c>
      <c r="G132">
        <f t="shared" si="17"/>
        <v>286.73513769982458</v>
      </c>
      <c r="H132">
        <f t="shared" si="18"/>
        <v>860.20541309947339</v>
      </c>
      <c r="I132">
        <f t="shared" si="22"/>
        <v>81</v>
      </c>
      <c r="J132">
        <f>IF(B131&lt;User!$B$25, C132+C$32/(INTERZONALFLOW)*(1-EXP(-INTERZONALFLOW/NFVOL*B132)),D132)</f>
        <v>199.73021712625908</v>
      </c>
      <c r="K132">
        <f t="shared" si="19"/>
        <v>163.16194256889057</v>
      </c>
      <c r="L132">
        <f t="shared" si="20"/>
        <v>326.32388513778113</v>
      </c>
      <c r="M132">
        <f t="shared" si="21"/>
        <v>978.97165541334334</v>
      </c>
      <c r="N132">
        <f t="shared" si="23"/>
        <v>81</v>
      </c>
    </row>
    <row r="133" spans="2:14" x14ac:dyDescent="0.2">
      <c r="B133">
        <f t="shared" si="15"/>
        <v>82</v>
      </c>
      <c r="C133" t="str">
        <f>IF(B132&lt;User!$B$25, Quellstärke/(Volumen*Verlustrate)*(1-EXP(-Verlustrate*B133)),"")</f>
        <v/>
      </c>
      <c r="D133">
        <f>IF(B133&gt;User!$B$25, Quellstärke/(Volumen*Verlustrate)*(1-EXP(-Verlustrate*User!$B$25))  * EXP(-Verlustrate*(B133-User!$B$25)), "")</f>
        <v>194.37681974079922</v>
      </c>
      <c r="E133">
        <f t="shared" si="14"/>
        <v>194.37681974079922</v>
      </c>
      <c r="F133">
        <f t="shared" si="16"/>
        <v>144.82539499796829</v>
      </c>
      <c r="G133">
        <f t="shared" si="17"/>
        <v>289.65078999593658</v>
      </c>
      <c r="H133">
        <f t="shared" si="18"/>
        <v>868.95236998780933</v>
      </c>
      <c r="I133">
        <f t="shared" si="22"/>
        <v>82</v>
      </c>
      <c r="J133">
        <f>IF(B132&lt;User!$B$25, C133+C$32/(INTERZONALFLOW)*(1-EXP(-INTERZONALFLOW/NFVOL*B133)),D133)</f>
        <v>194.37681974079922</v>
      </c>
      <c r="K133">
        <f t="shared" si="19"/>
        <v>164.61976871694657</v>
      </c>
      <c r="L133">
        <f t="shared" si="20"/>
        <v>329.23953743389313</v>
      </c>
      <c r="M133">
        <f t="shared" si="21"/>
        <v>987.71861230167929</v>
      </c>
      <c r="N133">
        <f t="shared" si="23"/>
        <v>82</v>
      </c>
    </row>
    <row r="134" spans="2:14" x14ac:dyDescent="0.2">
      <c r="B134">
        <f t="shared" si="15"/>
        <v>83</v>
      </c>
      <c r="C134" t="str">
        <f>IF(B133&lt;User!$B$25, Quellstärke/(Volumen*Verlustrate)*(1-EXP(-Verlustrate*B134)),"")</f>
        <v/>
      </c>
      <c r="D134">
        <f>IF(B134&gt;User!$B$25, Quellstärke/(Volumen*Verlustrate)*(1-EXP(-Verlustrate*User!$B$25))  * EXP(-Verlustrate*(B134-User!$B$25)), "")</f>
        <v>189.16691022602308</v>
      </c>
      <c r="E134">
        <f t="shared" ref="E134:E197" si="24">IF(ISNUMBER(C134),C134)+IF((ISNUMBER(D134)),D134)</f>
        <v>189.16691022602308</v>
      </c>
      <c r="F134">
        <f t="shared" si="16"/>
        <v>146.24414682466346</v>
      </c>
      <c r="G134">
        <f t="shared" si="17"/>
        <v>292.48829364932692</v>
      </c>
      <c r="H134">
        <f t="shared" si="18"/>
        <v>877.46488094798042</v>
      </c>
      <c r="I134">
        <f t="shared" si="22"/>
        <v>83</v>
      </c>
      <c r="J134">
        <f>IF(B133&lt;User!$B$25, C134+C$32/(INTERZONALFLOW)*(1-EXP(-INTERZONALFLOW/NFVOL*B134)),D134)</f>
        <v>189.16691022602308</v>
      </c>
      <c r="K134">
        <f t="shared" si="19"/>
        <v>166.03852054364174</v>
      </c>
      <c r="L134">
        <f t="shared" si="20"/>
        <v>332.07704108728348</v>
      </c>
      <c r="M134">
        <f t="shared" si="21"/>
        <v>996.23112326185037</v>
      </c>
      <c r="N134">
        <f t="shared" si="23"/>
        <v>83</v>
      </c>
    </row>
    <row r="135" spans="2:14" x14ac:dyDescent="0.2">
      <c r="B135">
        <f t="shared" si="15"/>
        <v>84</v>
      </c>
      <c r="C135" t="str">
        <f>IF(B134&lt;User!$B$25, Quellstärke/(Volumen*Verlustrate)*(1-EXP(-Verlustrate*B135)),"")</f>
        <v/>
      </c>
      <c r="D135">
        <f>IF(B135&gt;User!$B$25, Quellstärke/(Volumen*Verlustrate)*(1-EXP(-Verlustrate*User!$B$25))  * EXP(-Verlustrate*(B135-User!$B$25)), "")</f>
        <v>184.09664265614731</v>
      </c>
      <c r="E135">
        <f t="shared" si="24"/>
        <v>184.09664265614731</v>
      </c>
      <c r="F135">
        <f t="shared" si="16"/>
        <v>147.62487164458457</v>
      </c>
      <c r="G135">
        <f t="shared" si="17"/>
        <v>295.24974328916915</v>
      </c>
      <c r="H135">
        <f t="shared" si="18"/>
        <v>885.7492298675071</v>
      </c>
      <c r="I135">
        <f t="shared" si="22"/>
        <v>84</v>
      </c>
      <c r="J135">
        <f>IF(B134&lt;User!$B$25, C135+C$32/(INTERZONALFLOW)*(1-EXP(-INTERZONALFLOW/NFVOL*B135)),D135)</f>
        <v>184.09664265614731</v>
      </c>
      <c r="K135">
        <f t="shared" si="19"/>
        <v>167.41924536356285</v>
      </c>
      <c r="L135">
        <f t="shared" si="20"/>
        <v>334.8384907271257</v>
      </c>
      <c r="M135">
        <f t="shared" si="21"/>
        <v>1004.515472181377</v>
      </c>
      <c r="N135">
        <f t="shared" si="23"/>
        <v>84</v>
      </c>
    </row>
    <row r="136" spans="2:14" x14ac:dyDescent="0.2">
      <c r="B136">
        <f t="shared" si="15"/>
        <v>85</v>
      </c>
      <c r="C136" t="str">
        <f>IF(B135&lt;User!$B$25, Quellstärke/(Volumen*Verlustrate)*(1-EXP(-Verlustrate*B136)),"")</f>
        <v/>
      </c>
      <c r="D136">
        <f>IF(B136&gt;User!$B$25, Quellstärke/(Volumen*Verlustrate)*(1-EXP(-Verlustrate*User!$B$25))  * EXP(-Verlustrate*(B136-User!$B$25)), "")</f>
        <v>179.16227418828373</v>
      </c>
      <c r="E136">
        <f t="shared" si="24"/>
        <v>179.16227418828373</v>
      </c>
      <c r="F136">
        <f t="shared" si="16"/>
        <v>148.96858870099669</v>
      </c>
      <c r="G136">
        <f t="shared" si="17"/>
        <v>297.93717740199338</v>
      </c>
      <c r="H136">
        <f t="shared" si="18"/>
        <v>893.81153220597992</v>
      </c>
      <c r="I136">
        <f t="shared" si="22"/>
        <v>85</v>
      </c>
      <c r="J136">
        <f>IF(B135&lt;User!$B$25, C136+C$32/(INTERZONALFLOW)*(1-EXP(-INTERZONALFLOW/NFVOL*B136)),D136)</f>
        <v>179.16227418828373</v>
      </c>
      <c r="K136">
        <f t="shared" si="19"/>
        <v>168.76296241997497</v>
      </c>
      <c r="L136">
        <f t="shared" si="20"/>
        <v>337.52592483994994</v>
      </c>
      <c r="M136">
        <f t="shared" si="21"/>
        <v>1012.5777745198499</v>
      </c>
      <c r="N136">
        <f t="shared" si="23"/>
        <v>85</v>
      </c>
    </row>
    <row r="137" spans="2:14" x14ac:dyDescent="0.2">
      <c r="B137">
        <f t="shared" si="15"/>
        <v>86</v>
      </c>
      <c r="C137" t="str">
        <f>IF(B136&lt;User!$B$25, Quellstärke/(Volumen*Verlustrate)*(1-EXP(-Verlustrate*B137)),"")</f>
        <v/>
      </c>
      <c r="D137">
        <f>IF(B137&gt;User!$B$25, Quellstärke/(Volumen*Verlustrate)*(1-EXP(-Verlustrate*User!$B$25))  * EXP(-Verlustrate*(B137-User!$B$25)), "")</f>
        <v>174.36016229949379</v>
      </c>
      <c r="E137">
        <f t="shared" si="24"/>
        <v>174.36016229949379</v>
      </c>
      <c r="F137">
        <f t="shared" si="16"/>
        <v>150.2762899182429</v>
      </c>
      <c r="G137">
        <f t="shared" si="17"/>
        <v>300.55257983648579</v>
      </c>
      <c r="H137">
        <f t="shared" si="18"/>
        <v>901.65773950945709</v>
      </c>
      <c r="I137">
        <f t="shared" si="22"/>
        <v>86</v>
      </c>
      <c r="J137">
        <f>IF(B136&lt;User!$B$25, C137+C$32/(INTERZONALFLOW)*(1-EXP(-INTERZONALFLOW/NFVOL*B137)),D137)</f>
        <v>174.36016229949379</v>
      </c>
      <c r="K137">
        <f t="shared" si="19"/>
        <v>170.07066363722117</v>
      </c>
      <c r="L137">
        <f t="shared" si="20"/>
        <v>340.14132727444235</v>
      </c>
      <c r="M137">
        <f t="shared" si="21"/>
        <v>1020.423981823327</v>
      </c>
      <c r="N137">
        <f t="shared" si="23"/>
        <v>86</v>
      </c>
    </row>
    <row r="138" spans="2:14" x14ac:dyDescent="0.2">
      <c r="B138">
        <f t="shared" si="15"/>
        <v>87</v>
      </c>
      <c r="C138" t="str">
        <f>IF(B137&lt;User!$B$25, Quellstärke/(Volumen*Verlustrate)*(1-EXP(-Verlustrate*B138)),"")</f>
        <v/>
      </c>
      <c r="D138">
        <f>IF(B138&gt;User!$B$25, Quellstärke/(Volumen*Verlustrate)*(1-EXP(-Verlustrate*User!$B$25))  * EXP(-Verlustrate*(B138-User!$B$25)), "")</f>
        <v>169.68676209789876</v>
      </c>
      <c r="E138">
        <f t="shared" si="24"/>
        <v>169.68676209789876</v>
      </c>
      <c r="F138">
        <f t="shared" si="16"/>
        <v>151.54894063397714</v>
      </c>
      <c r="G138">
        <f t="shared" si="17"/>
        <v>303.09788126795428</v>
      </c>
      <c r="H138">
        <f t="shared" si="18"/>
        <v>909.29364380386255</v>
      </c>
      <c r="I138">
        <f t="shared" si="22"/>
        <v>87</v>
      </c>
      <c r="J138">
        <f>IF(B137&lt;User!$B$25, C138+C$32/(INTERZONALFLOW)*(1-EXP(-INTERZONALFLOW/NFVOL*B138)),D138)</f>
        <v>169.68676209789876</v>
      </c>
      <c r="K138">
        <f t="shared" si="19"/>
        <v>171.34331435295542</v>
      </c>
      <c r="L138">
        <f t="shared" si="20"/>
        <v>342.68662870591083</v>
      </c>
      <c r="M138">
        <f t="shared" si="21"/>
        <v>1028.0598861177325</v>
      </c>
      <c r="N138">
        <f t="shared" si="23"/>
        <v>87</v>
      </c>
    </row>
    <row r="139" spans="2:14" x14ac:dyDescent="0.2">
      <c r="B139">
        <f t="shared" si="15"/>
        <v>88</v>
      </c>
      <c r="C139" t="str">
        <f>IF(B138&lt;User!$B$25, Quellstärke/(Volumen*Verlustrate)*(1-EXP(-Verlustrate*B139)),"")</f>
        <v/>
      </c>
      <c r="D139">
        <f>IF(B139&gt;User!$B$25, Quellstärke/(Volumen*Verlustrate)*(1-EXP(-Verlustrate*User!$B$25))  * EXP(-Verlustrate*(B139-User!$B$25)), "")</f>
        <v>165.13862370586068</v>
      </c>
      <c r="E139">
        <f t="shared" si="24"/>
        <v>165.13862370586068</v>
      </c>
      <c r="F139">
        <f t="shared" si="16"/>
        <v>152.78748031177111</v>
      </c>
      <c r="G139">
        <f t="shared" si="17"/>
        <v>305.57496062354221</v>
      </c>
      <c r="H139">
        <f t="shared" si="18"/>
        <v>916.72488187062629</v>
      </c>
      <c r="I139">
        <f t="shared" si="22"/>
        <v>88</v>
      </c>
      <c r="J139">
        <f>IF(B138&lt;User!$B$25, C139+C$32/(INTERZONALFLOW)*(1-EXP(-INTERZONALFLOW/NFVOL*B139)),D139)</f>
        <v>165.13862370586068</v>
      </c>
      <c r="K139">
        <f t="shared" si="19"/>
        <v>172.58185403074938</v>
      </c>
      <c r="L139">
        <f t="shared" si="20"/>
        <v>345.16370806149877</v>
      </c>
      <c r="M139">
        <f t="shared" si="21"/>
        <v>1035.4911241844961</v>
      </c>
      <c r="N139">
        <f t="shared" si="23"/>
        <v>88</v>
      </c>
    </row>
    <row r="140" spans="2:14" x14ac:dyDescent="0.2">
      <c r="B140">
        <f t="shared" si="15"/>
        <v>89</v>
      </c>
      <c r="C140" t="str">
        <f>IF(B139&lt;User!$B$25, Quellstärke/(Volumen*Verlustrate)*(1-EXP(-Verlustrate*B140)),"")</f>
        <v/>
      </c>
      <c r="D140">
        <f>IF(B140&gt;User!$B$25, Quellstärke/(Volumen*Verlustrate)*(1-EXP(-Verlustrate*User!$B$25))  * EXP(-Verlustrate*(B140-User!$B$25)), "")</f>
        <v>160.71238971330186</v>
      </c>
      <c r="E140">
        <f t="shared" si="24"/>
        <v>160.71238971330186</v>
      </c>
      <c r="F140">
        <f t="shared" si="16"/>
        <v>153.99282323462086</v>
      </c>
      <c r="G140">
        <f t="shared" si="17"/>
        <v>307.98564646924171</v>
      </c>
      <c r="H140">
        <f t="shared" si="18"/>
        <v>923.95693940772492</v>
      </c>
      <c r="I140">
        <f t="shared" si="22"/>
        <v>89</v>
      </c>
      <c r="J140">
        <f>IF(B139&lt;User!$B$25, C140+C$32/(INTERZONALFLOW)*(1-EXP(-INTERZONALFLOW/NFVOL*B140)),D140)</f>
        <v>160.71238971330186</v>
      </c>
      <c r="K140">
        <f t="shared" si="19"/>
        <v>173.78719695359914</v>
      </c>
      <c r="L140">
        <f t="shared" si="20"/>
        <v>347.57439390719827</v>
      </c>
      <c r="M140">
        <f t="shared" si="21"/>
        <v>1042.7231817215948</v>
      </c>
      <c r="N140">
        <f t="shared" si="23"/>
        <v>89</v>
      </c>
    </row>
    <row r="141" spans="2:14" x14ac:dyDescent="0.2">
      <c r="B141">
        <f t="shared" si="15"/>
        <v>90</v>
      </c>
      <c r="C141" t="str">
        <f>IF(B140&lt;User!$B$25, Quellstärke/(Volumen*Verlustrate)*(1-EXP(-Verlustrate*B141)),"")</f>
        <v/>
      </c>
      <c r="D141">
        <f>IF(B141&gt;User!$B$25, Quellstärke/(Volumen*Verlustrate)*(1-EXP(-Verlustrate*User!$B$25))  * EXP(-Verlustrate*(B141-User!$B$25)), "")</f>
        <v>156.40479269928409</v>
      </c>
      <c r="E141">
        <f t="shared" si="24"/>
        <v>156.40479269928409</v>
      </c>
      <c r="F141">
        <f t="shared" si="16"/>
        <v>155.16585917986549</v>
      </c>
      <c r="G141">
        <f t="shared" si="17"/>
        <v>310.33171835973098</v>
      </c>
      <c r="H141">
        <f t="shared" si="18"/>
        <v>930.99515507919273</v>
      </c>
      <c r="I141">
        <f t="shared" si="22"/>
        <v>90</v>
      </c>
      <c r="J141">
        <f>IF(B140&lt;User!$B$25, C141+C$32/(INTERZONALFLOW)*(1-EXP(-INTERZONALFLOW/NFVOL*B141)),D141)</f>
        <v>156.40479269928409</v>
      </c>
      <c r="K141">
        <f t="shared" si="19"/>
        <v>174.96023289884377</v>
      </c>
      <c r="L141">
        <f t="shared" si="20"/>
        <v>349.92046579768754</v>
      </c>
      <c r="M141">
        <f t="shared" si="21"/>
        <v>1049.7613973930625</v>
      </c>
      <c r="N141">
        <f t="shared" si="23"/>
        <v>90</v>
      </c>
    </row>
    <row r="142" spans="2:14" x14ac:dyDescent="0.2">
      <c r="B142">
        <f t="shared" si="15"/>
        <v>91</v>
      </c>
      <c r="C142" t="str">
        <f>IF(B141&lt;User!$B$25, Quellstärke/(Volumen*Verlustrate)*(1-EXP(-Verlustrate*B142)),"")</f>
        <v/>
      </c>
      <c r="D142">
        <f>IF(B142&gt;User!$B$25, Quellstärke/(Volumen*Verlustrate)*(1-EXP(-Verlustrate*User!$B$25))  * EXP(-Verlustrate*(B142-User!$B$25)), "")</f>
        <v>152.21265282001659</v>
      </c>
      <c r="E142">
        <f t="shared" si="24"/>
        <v>152.21265282001659</v>
      </c>
      <c r="F142">
        <f t="shared" si="16"/>
        <v>156.30745407601563</v>
      </c>
      <c r="G142">
        <f t="shared" si="17"/>
        <v>312.61490815203126</v>
      </c>
      <c r="H142">
        <f t="shared" si="18"/>
        <v>937.84472445609345</v>
      </c>
      <c r="I142">
        <f t="shared" si="22"/>
        <v>91</v>
      </c>
      <c r="J142">
        <f>IF(B141&lt;User!$B$25, C142+C$32/(INTERZONALFLOW)*(1-EXP(-INTERZONALFLOW/NFVOL*B142)),D142)</f>
        <v>152.21265282001659</v>
      </c>
      <c r="K142">
        <f t="shared" si="19"/>
        <v>176.10182779499388</v>
      </c>
      <c r="L142">
        <f t="shared" si="20"/>
        <v>352.20365558998776</v>
      </c>
      <c r="M142">
        <f t="shared" si="21"/>
        <v>1056.6109667699632</v>
      </c>
      <c r="N142">
        <f t="shared" si="23"/>
        <v>91</v>
      </c>
    </row>
    <row r="143" spans="2:14" x14ac:dyDescent="0.2">
      <c r="B143">
        <f t="shared" si="15"/>
        <v>92</v>
      </c>
      <c r="C143" t="str">
        <f>IF(B142&lt;User!$B$25, Quellstärke/(Volumen*Verlustrate)*(1-EXP(-Verlustrate*B143)),"")</f>
        <v/>
      </c>
      <c r="D143">
        <f>IF(B143&gt;User!$B$25, Quellstärke/(Volumen*Verlustrate)*(1-EXP(-Verlustrate*User!$B$25))  * EXP(-Verlustrate*(B143-User!$B$25)), "")</f>
        <v>148.13287546151363</v>
      </c>
      <c r="E143">
        <f t="shared" si="24"/>
        <v>148.13287546151363</v>
      </c>
      <c r="F143">
        <f t="shared" si="16"/>
        <v>157.41845064197699</v>
      </c>
      <c r="G143">
        <f t="shared" si="17"/>
        <v>314.83690128395398</v>
      </c>
      <c r="H143">
        <f t="shared" si="18"/>
        <v>944.51070385186154</v>
      </c>
      <c r="I143">
        <f t="shared" si="22"/>
        <v>92</v>
      </c>
      <c r="J143">
        <f>IF(B142&lt;User!$B$25, C143+C$32/(INTERZONALFLOW)*(1-EXP(-INTERZONALFLOW/NFVOL*B143)),D143)</f>
        <v>148.13287546151363</v>
      </c>
      <c r="K143">
        <f t="shared" si="19"/>
        <v>177.21282436095524</v>
      </c>
      <c r="L143">
        <f t="shared" si="20"/>
        <v>354.42564872191048</v>
      </c>
      <c r="M143">
        <f t="shared" si="21"/>
        <v>1063.2769461657313</v>
      </c>
      <c r="N143">
        <f t="shared" si="23"/>
        <v>92</v>
      </c>
    </row>
    <row r="144" spans="2:14" x14ac:dyDescent="0.2">
      <c r="B144">
        <f t="shared" si="15"/>
        <v>93</v>
      </c>
      <c r="C144" t="str">
        <f>IF(B143&lt;User!$B$25, Quellstärke/(Volumen*Verlustrate)*(1-EXP(-Verlustrate*B144)),"")</f>
        <v/>
      </c>
      <c r="D144">
        <f>IF(B144&gt;User!$B$25, Quellstärke/(Volumen*Verlustrate)*(1-EXP(-Verlustrate*User!$B$25))  * EXP(-Verlustrate*(B144-User!$B$25)), "")</f>
        <v>144.16244895516775</v>
      </c>
      <c r="E144">
        <f t="shared" si="24"/>
        <v>144.16244895516775</v>
      </c>
      <c r="F144">
        <f t="shared" si="16"/>
        <v>158.49966900914075</v>
      </c>
      <c r="G144">
        <f t="shared" si="17"/>
        <v>316.99933801828149</v>
      </c>
      <c r="H144">
        <f t="shared" si="18"/>
        <v>950.99801405484413</v>
      </c>
      <c r="I144">
        <f t="shared" si="22"/>
        <v>93</v>
      </c>
      <c r="J144">
        <f>IF(B143&lt;User!$B$25, C144+C$32/(INTERZONALFLOW)*(1-EXP(-INTERZONALFLOW/NFVOL*B144)),D144)</f>
        <v>144.16244895516775</v>
      </c>
      <c r="K144">
        <f t="shared" si="19"/>
        <v>178.294042728119</v>
      </c>
      <c r="L144">
        <f t="shared" si="20"/>
        <v>356.58808545623799</v>
      </c>
      <c r="M144">
        <f t="shared" si="21"/>
        <v>1069.7642563687139</v>
      </c>
      <c r="N144">
        <f t="shared" si="23"/>
        <v>93</v>
      </c>
    </row>
    <row r="145" spans="2:14" x14ac:dyDescent="0.2">
      <c r="B145">
        <f t="shared" si="15"/>
        <v>94</v>
      </c>
      <c r="C145" t="str">
        <f>IF(B144&lt;User!$B$25, Quellstärke/(Volumen*Verlustrate)*(1-EXP(-Verlustrate*B145)),"")</f>
        <v/>
      </c>
      <c r="D145">
        <f>IF(B145&gt;User!$B$25, Quellstärke/(Volumen*Verlustrate)*(1-EXP(-Verlustrate*User!$B$25))  * EXP(-Verlustrate*(B145-User!$B$25)), "")</f>
        <v>140.29844235455295</v>
      </c>
      <c r="E145">
        <f t="shared" si="24"/>
        <v>140.29844235455295</v>
      </c>
      <c r="F145">
        <f t="shared" si="16"/>
        <v>159.55190732679989</v>
      </c>
      <c r="G145">
        <f t="shared" si="17"/>
        <v>319.10381465359978</v>
      </c>
      <c r="H145">
        <f t="shared" si="18"/>
        <v>957.31144396079901</v>
      </c>
      <c r="I145">
        <f t="shared" si="22"/>
        <v>94</v>
      </c>
      <c r="J145">
        <f>IF(B144&lt;User!$B$25, C145+C$32/(INTERZONALFLOW)*(1-EXP(-INTERZONALFLOW/NFVOL*B145)),D145)</f>
        <v>140.29844235455295</v>
      </c>
      <c r="K145">
        <f t="shared" si="19"/>
        <v>179.34628104577814</v>
      </c>
      <c r="L145">
        <f t="shared" si="20"/>
        <v>358.69256209155628</v>
      </c>
      <c r="M145">
        <f t="shared" si="21"/>
        <v>1076.0776862746688</v>
      </c>
      <c r="N145">
        <f t="shared" si="23"/>
        <v>94</v>
      </c>
    </row>
    <row r="146" spans="2:14" x14ac:dyDescent="0.2">
      <c r="B146">
        <f t="shared" si="15"/>
        <v>95</v>
      </c>
      <c r="C146" t="str">
        <f>IF(B145&lt;User!$B$25, Quellstärke/(Volumen*Verlustrate)*(1-EXP(-Verlustrate*B146)),"")</f>
        <v/>
      </c>
      <c r="D146">
        <f>IF(B146&gt;User!$B$25, Quellstärke/(Volumen*Verlustrate)*(1-EXP(-Verlustrate*User!$B$25))  * EXP(-Verlustrate*(B146-User!$B$25)), "")</f>
        <v>136.53800327181682</v>
      </c>
      <c r="E146">
        <f t="shared" si="24"/>
        <v>136.53800327181682</v>
      </c>
      <c r="F146">
        <f t="shared" si="16"/>
        <v>160.57594235133851</v>
      </c>
      <c r="G146">
        <f t="shared" si="17"/>
        <v>321.15188470267702</v>
      </c>
      <c r="H146">
        <f t="shared" si="18"/>
        <v>963.45565410803079</v>
      </c>
      <c r="I146">
        <f t="shared" si="22"/>
        <v>95</v>
      </c>
      <c r="J146">
        <f>IF(B145&lt;User!$B$25, C146+C$32/(INTERZONALFLOW)*(1-EXP(-INTERZONALFLOW/NFVOL*B146)),D146)</f>
        <v>136.53800327181682</v>
      </c>
      <c r="K146">
        <f t="shared" si="19"/>
        <v>180.37031607031676</v>
      </c>
      <c r="L146">
        <f t="shared" si="20"/>
        <v>360.74063214063352</v>
      </c>
      <c r="M146">
        <f t="shared" si="21"/>
        <v>1082.2218964219005</v>
      </c>
      <c r="N146">
        <f t="shared" si="23"/>
        <v>95</v>
      </c>
    </row>
    <row r="147" spans="2:14" x14ac:dyDescent="0.2">
      <c r="B147">
        <f t="shared" si="15"/>
        <v>96</v>
      </c>
      <c r="C147" t="str">
        <f>IF(B146&lt;User!$B$25, Quellstärke/(Volumen*Verlustrate)*(1-EXP(-Verlustrate*B147)),"")</f>
        <v/>
      </c>
      <c r="D147">
        <f>IF(B147&gt;User!$B$25, Quellstärke/(Volumen*Verlustrate)*(1-EXP(-Verlustrate*User!$B$25))  * EXP(-Verlustrate*(B147-User!$B$25)), "")</f>
        <v>132.87835577206371</v>
      </c>
      <c r="E147">
        <f t="shared" si="24"/>
        <v>132.87835577206371</v>
      </c>
      <c r="F147">
        <f t="shared" si="16"/>
        <v>161.572530019629</v>
      </c>
      <c r="G147">
        <f t="shared" si="17"/>
        <v>323.145060039258</v>
      </c>
      <c r="H147">
        <f t="shared" si="18"/>
        <v>969.4351801177736</v>
      </c>
      <c r="I147">
        <f t="shared" si="22"/>
        <v>96</v>
      </c>
      <c r="J147">
        <f>IF(B146&lt;User!$B$25, C147+C$32/(INTERZONALFLOW)*(1-EXP(-INTERZONALFLOW/NFVOL*B147)),D147)</f>
        <v>132.87835577206371</v>
      </c>
      <c r="K147">
        <f t="shared" si="19"/>
        <v>181.36690373860725</v>
      </c>
      <c r="L147">
        <f t="shared" si="20"/>
        <v>362.7338074772145</v>
      </c>
      <c r="M147">
        <f t="shared" si="21"/>
        <v>1088.2014224316433</v>
      </c>
      <c r="N147">
        <f t="shared" si="23"/>
        <v>96</v>
      </c>
    </row>
    <row r="148" spans="2:14" x14ac:dyDescent="0.2">
      <c r="B148">
        <f t="shared" si="15"/>
        <v>97</v>
      </c>
      <c r="C148" t="str">
        <f>IF(B147&lt;User!$B$25, Quellstärke/(Volumen*Verlustrate)*(1-EXP(-Verlustrate*B148)),"")</f>
        <v/>
      </c>
      <c r="D148">
        <f>IF(B148&gt;User!$B$25, Quellstärke/(Volumen*Verlustrate)*(1-EXP(-Verlustrate*User!$B$25))  * EXP(-Verlustrate*(B148-User!$B$25)), "")</f>
        <v>129.31679832417544</v>
      </c>
      <c r="E148">
        <f t="shared" si="24"/>
        <v>129.31679832417544</v>
      </c>
      <c r="F148">
        <f t="shared" si="16"/>
        <v>162.54240600706032</v>
      </c>
      <c r="G148">
        <f t="shared" si="17"/>
        <v>325.08481201412064</v>
      </c>
      <c r="H148">
        <f t="shared" si="18"/>
        <v>975.25443604236148</v>
      </c>
      <c r="I148">
        <f t="shared" si="22"/>
        <v>97</v>
      </c>
      <c r="J148">
        <f>IF(B147&lt;User!$B$25, C148+C$32/(INTERZONALFLOW)*(1-EXP(-INTERZONALFLOW/NFVOL*B148)),D148)</f>
        <v>129.31679832417544</v>
      </c>
      <c r="K148">
        <f t="shared" si="19"/>
        <v>182.33677972603857</v>
      </c>
      <c r="L148">
        <f t="shared" si="20"/>
        <v>364.67355945207714</v>
      </c>
      <c r="M148">
        <f t="shared" si="21"/>
        <v>1094.0206783562312</v>
      </c>
      <c r="N148">
        <f t="shared" si="23"/>
        <v>97</v>
      </c>
    </row>
    <row r="149" spans="2:14" x14ac:dyDescent="0.2">
      <c r="B149">
        <f t="shared" si="15"/>
        <v>98</v>
      </c>
      <c r="C149" t="str">
        <f>IF(B148&lt;User!$B$25, Quellstärke/(Volumen*Verlustrate)*(1-EXP(-Verlustrate*B149)),"")</f>
        <v/>
      </c>
      <c r="D149">
        <f>IF(B149&gt;User!$B$25, Quellstärke/(Volumen*Verlustrate)*(1-EXP(-Verlustrate*User!$B$25))  * EXP(-Verlustrate*(B149-User!$B$25)), "")</f>
        <v>125.85070180655609</v>
      </c>
      <c r="E149">
        <f t="shared" si="24"/>
        <v>125.85070180655609</v>
      </c>
      <c r="F149">
        <f t="shared" si="16"/>
        <v>163.4862862706095</v>
      </c>
      <c r="G149">
        <f t="shared" si="17"/>
        <v>326.97257254121899</v>
      </c>
      <c r="H149">
        <f t="shared" si="18"/>
        <v>980.91771762365647</v>
      </c>
      <c r="I149">
        <f t="shared" si="22"/>
        <v>98</v>
      </c>
      <c r="J149">
        <f>IF(B148&lt;User!$B$25, C149+C$32/(INTERZONALFLOW)*(1-EXP(-INTERZONALFLOW/NFVOL*B149)),D149)</f>
        <v>125.85070180655609</v>
      </c>
      <c r="K149">
        <f t="shared" si="19"/>
        <v>183.28065998958775</v>
      </c>
      <c r="L149">
        <f t="shared" si="20"/>
        <v>366.56131997917549</v>
      </c>
      <c r="M149">
        <f t="shared" si="21"/>
        <v>1099.6839599375262</v>
      </c>
      <c r="N149">
        <f t="shared" si="23"/>
        <v>98</v>
      </c>
    </row>
    <row r="150" spans="2:14" x14ac:dyDescent="0.2">
      <c r="B150">
        <f t="shared" si="15"/>
        <v>99</v>
      </c>
      <c r="C150" t="str">
        <f>IF(B149&lt;User!$B$25, Quellstärke/(Volumen*Verlustrate)*(1-EXP(-Verlustrate*B150)),"")</f>
        <v/>
      </c>
      <c r="D150">
        <f>IF(B150&gt;User!$B$25, Quellstärke/(Volumen*Verlustrate)*(1-EXP(-Verlustrate*User!$B$25))  * EXP(-Verlustrate*(B150-User!$B$25)), "")</f>
        <v>122.47750756632946</v>
      </c>
      <c r="E150">
        <f t="shared" si="24"/>
        <v>122.47750756632946</v>
      </c>
      <c r="F150">
        <f t="shared" si="16"/>
        <v>164.40486757735698</v>
      </c>
      <c r="G150">
        <f t="shared" si="17"/>
        <v>328.80973515471396</v>
      </c>
      <c r="H150">
        <f t="shared" si="18"/>
        <v>986.42920546414132</v>
      </c>
      <c r="I150">
        <f t="shared" si="22"/>
        <v>99</v>
      </c>
      <c r="J150">
        <f>IF(B149&lt;User!$B$25, C150+C$32/(INTERZONALFLOW)*(1-EXP(-INTERZONALFLOW/NFVOL*B150)),D150)</f>
        <v>122.47750756632946</v>
      </c>
      <c r="K150">
        <f t="shared" si="19"/>
        <v>184.19924129633523</v>
      </c>
      <c r="L150">
        <f t="shared" si="20"/>
        <v>368.39848259267046</v>
      </c>
      <c r="M150">
        <f t="shared" si="21"/>
        <v>1105.1954477780109</v>
      </c>
      <c r="N150">
        <f t="shared" si="23"/>
        <v>99</v>
      </c>
    </row>
    <row r="151" spans="2:14" x14ac:dyDescent="0.2">
      <c r="B151">
        <f t="shared" si="15"/>
        <v>100</v>
      </c>
      <c r="C151" t="str">
        <f>IF(B150&lt;User!$B$25, Quellstärke/(Volumen*Verlustrate)*(1-EXP(-Verlustrate*B151)),"")</f>
        <v/>
      </c>
      <c r="D151">
        <f>IF(B151&gt;User!$B$25, Quellstärke/(Volumen*Verlustrate)*(1-EXP(-Verlustrate*User!$B$25))  * EXP(-Verlustrate*(B151-User!$B$25)), "")</f>
        <v>119.1947255305559</v>
      </c>
      <c r="E151">
        <f t="shared" si="24"/>
        <v>119.1947255305559</v>
      </c>
      <c r="F151">
        <f t="shared" si="16"/>
        <v>165.29882801883616</v>
      </c>
      <c r="G151">
        <f t="shared" si="17"/>
        <v>330.59765603767232</v>
      </c>
      <c r="H151">
        <f t="shared" si="18"/>
        <v>991.79296811301629</v>
      </c>
      <c r="I151">
        <f t="shared" si="22"/>
        <v>100</v>
      </c>
      <c r="J151">
        <f>IF(B150&lt;User!$B$25, C151+C$32/(INTERZONALFLOW)*(1-EXP(-INTERZONALFLOW/NFVOL*B151)),D151)</f>
        <v>119.1947255305559</v>
      </c>
      <c r="K151">
        <f t="shared" si="19"/>
        <v>185.09320173781441</v>
      </c>
      <c r="L151">
        <f t="shared" si="20"/>
        <v>370.18640347562882</v>
      </c>
      <c r="M151">
        <f t="shared" si="21"/>
        <v>1110.559210426886</v>
      </c>
      <c r="N151">
        <f t="shared" si="23"/>
        <v>100</v>
      </c>
    </row>
    <row r="152" spans="2:14" x14ac:dyDescent="0.2">
      <c r="B152">
        <f t="shared" si="15"/>
        <v>101</v>
      </c>
      <c r="C152" t="str">
        <f>IF(B151&lt;User!$B$25, Quellstärke/(Volumen*Verlustrate)*(1-EXP(-Verlustrate*B152)),"")</f>
        <v/>
      </c>
      <c r="D152">
        <f>IF(B152&gt;User!$B$25, Quellstärke/(Volumen*Verlustrate)*(1-EXP(-Verlustrate*User!$B$25))  * EXP(-Verlustrate*(B152-User!$B$25)), "")</f>
        <v>115.99993236807457</v>
      </c>
      <c r="E152">
        <f t="shared" si="24"/>
        <v>115.99993236807457</v>
      </c>
      <c r="F152">
        <f t="shared" si="16"/>
        <v>166.16882751159673</v>
      </c>
      <c r="G152">
        <f t="shared" si="17"/>
        <v>332.33765502319346</v>
      </c>
      <c r="H152">
        <f t="shared" si="18"/>
        <v>997.01296506957965</v>
      </c>
      <c r="I152">
        <f t="shared" si="22"/>
        <v>101</v>
      </c>
      <c r="J152">
        <f>IF(B151&lt;User!$B$25, C152+C$32/(INTERZONALFLOW)*(1-EXP(-INTERZONALFLOW/NFVOL*B152)),D152)</f>
        <v>115.99993236807457</v>
      </c>
      <c r="K152">
        <f t="shared" si="19"/>
        <v>185.96320123057498</v>
      </c>
      <c r="L152">
        <f t="shared" si="20"/>
        <v>371.92640246114996</v>
      </c>
      <c r="M152">
        <f t="shared" si="21"/>
        <v>1115.7792073834494</v>
      </c>
      <c r="N152">
        <f t="shared" si="23"/>
        <v>101</v>
      </c>
    </row>
    <row r="153" spans="2:14" x14ac:dyDescent="0.2">
      <c r="B153">
        <f t="shared" si="15"/>
        <v>102</v>
      </c>
      <c r="C153" t="str">
        <f>IF(B152&lt;User!$B$25, Quellstärke/(Volumen*Verlustrate)*(1-EXP(-Verlustrate*B153)),"")</f>
        <v/>
      </c>
      <c r="D153">
        <f>IF(B153&gt;User!$B$25, Quellstärke/(Volumen*Verlustrate)*(1-EXP(-Verlustrate*User!$B$25))  * EXP(-Verlustrate*(B153-User!$B$25)), "")</f>
        <v>112.89076970061393</v>
      </c>
      <c r="E153">
        <f t="shared" si="24"/>
        <v>112.89076970061393</v>
      </c>
      <c r="F153">
        <f t="shared" si="16"/>
        <v>167.01550828435134</v>
      </c>
      <c r="G153">
        <f t="shared" si="17"/>
        <v>334.03101656870268</v>
      </c>
      <c r="H153">
        <f t="shared" si="18"/>
        <v>1002.0930497061073</v>
      </c>
      <c r="I153">
        <f t="shared" si="22"/>
        <v>102</v>
      </c>
      <c r="J153">
        <f>IF(B152&lt;User!$B$25, C153+C$32/(INTERZONALFLOW)*(1-EXP(-INTERZONALFLOW/NFVOL*B153)),D153)</f>
        <v>112.89076970061393</v>
      </c>
      <c r="K153">
        <f t="shared" si="19"/>
        <v>186.80988200332959</v>
      </c>
      <c r="L153">
        <f t="shared" si="20"/>
        <v>373.61976400665918</v>
      </c>
      <c r="M153">
        <f t="shared" si="21"/>
        <v>1120.8592920199769</v>
      </c>
      <c r="N153">
        <f t="shared" si="23"/>
        <v>102</v>
      </c>
    </row>
    <row r="154" spans="2:14" x14ac:dyDescent="0.2">
      <c r="B154">
        <f t="shared" si="15"/>
        <v>103</v>
      </c>
      <c r="C154" t="str">
        <f>IF(B153&lt;User!$B$25, Quellstärke/(Volumen*Verlustrate)*(1-EXP(-Verlustrate*B154)),"")</f>
        <v/>
      </c>
      <c r="D154">
        <f>IF(B154&gt;User!$B$25, Quellstärke/(Volumen*Verlustrate)*(1-EXP(-Verlustrate*User!$B$25))  * EXP(-Verlustrate*(B154-User!$B$25)), "")</f>
        <v>109.86494236185035</v>
      </c>
      <c r="E154">
        <f t="shared" si="24"/>
        <v>109.86494236185035</v>
      </c>
      <c r="F154">
        <f t="shared" si="16"/>
        <v>167.83949535206523</v>
      </c>
      <c r="G154">
        <f t="shared" si="17"/>
        <v>335.67899070413046</v>
      </c>
      <c r="H154">
        <f t="shared" si="18"/>
        <v>1007.0369721123906</v>
      </c>
      <c r="I154">
        <f t="shared" si="22"/>
        <v>103</v>
      </c>
      <c r="J154">
        <f>IF(B153&lt;User!$B$25, C154+C$32/(INTERZONALFLOW)*(1-EXP(-INTERZONALFLOW/NFVOL*B154)),D154)</f>
        <v>109.86494236185035</v>
      </c>
      <c r="K154">
        <f t="shared" si="19"/>
        <v>187.63386907104348</v>
      </c>
      <c r="L154">
        <f t="shared" si="20"/>
        <v>375.26773814208696</v>
      </c>
      <c r="M154">
        <f t="shared" si="21"/>
        <v>1125.8032144262602</v>
      </c>
      <c r="N154">
        <f t="shared" si="23"/>
        <v>103</v>
      </c>
    </row>
    <row r="155" spans="2:14" x14ac:dyDescent="0.2">
      <c r="B155">
        <f t="shared" si="15"/>
        <v>104</v>
      </c>
      <c r="C155" t="str">
        <f>IF(B154&lt;User!$B$25, Quellstärke/(Volumen*Verlustrate)*(1-EXP(-Verlustrate*B155)),"")</f>
        <v/>
      </c>
      <c r="D155">
        <f>IF(B155&gt;User!$B$25, Quellstärke/(Volumen*Verlustrate)*(1-EXP(-Verlustrate*User!$B$25))  * EXP(-Verlustrate*(B155-User!$B$25)), "")</f>
        <v>106.92021670312926</v>
      </c>
      <c r="E155">
        <f t="shared" si="24"/>
        <v>106.92021670312926</v>
      </c>
      <c r="F155">
        <f t="shared" si="16"/>
        <v>168.6413969773387</v>
      </c>
      <c r="G155">
        <f t="shared" si="17"/>
        <v>337.2827939546774</v>
      </c>
      <c r="H155">
        <f t="shared" si="18"/>
        <v>1011.8483818640314</v>
      </c>
      <c r="I155">
        <f t="shared" si="22"/>
        <v>104</v>
      </c>
      <c r="J155">
        <f>IF(B154&lt;User!$B$25, C155+C$32/(INTERZONALFLOW)*(1-EXP(-INTERZONALFLOW/NFVOL*B155)),D155)</f>
        <v>106.92021670312926</v>
      </c>
      <c r="K155">
        <f t="shared" si="19"/>
        <v>188.43577069631695</v>
      </c>
      <c r="L155">
        <f t="shared" si="20"/>
        <v>376.8715413926339</v>
      </c>
      <c r="M155">
        <f t="shared" si="21"/>
        <v>1130.6146241779011</v>
      </c>
      <c r="N155">
        <f t="shared" si="23"/>
        <v>104</v>
      </c>
    </row>
    <row r="156" spans="2:14" x14ac:dyDescent="0.2">
      <c r="B156">
        <f t="shared" si="15"/>
        <v>105</v>
      </c>
      <c r="C156" t="str">
        <f>IF(B155&lt;User!$B$25, Quellstärke/(Volumen*Verlustrate)*(1-EXP(-Verlustrate*B156)),"")</f>
        <v/>
      </c>
      <c r="D156">
        <f>IF(B156&gt;User!$B$25, Quellstärke/(Volumen*Verlustrate)*(1-EXP(-Verlustrate*User!$B$25))  * EXP(-Verlustrate*(B156-User!$B$25)), "")</f>
        <v>104.05441894459828</v>
      </c>
      <c r="E156">
        <f t="shared" si="24"/>
        <v>104.05441894459828</v>
      </c>
      <c r="F156">
        <f t="shared" si="16"/>
        <v>169.4218051194232</v>
      </c>
      <c r="G156">
        <f t="shared" si="17"/>
        <v>338.8436102388464</v>
      </c>
      <c r="H156">
        <f t="shared" si="18"/>
        <v>1016.5308307165383</v>
      </c>
      <c r="I156">
        <f t="shared" si="22"/>
        <v>105</v>
      </c>
      <c r="J156">
        <f>IF(B155&lt;User!$B$25, C156+C$32/(INTERZONALFLOW)*(1-EXP(-INTERZONALFLOW/NFVOL*B156)),D156)</f>
        <v>104.05441894459828</v>
      </c>
      <c r="K156">
        <f t="shared" si="19"/>
        <v>189.21617883840145</v>
      </c>
      <c r="L156">
        <f t="shared" si="20"/>
        <v>378.43235767680289</v>
      </c>
      <c r="M156">
        <f t="shared" si="21"/>
        <v>1135.297073030408</v>
      </c>
      <c r="N156">
        <f t="shared" si="23"/>
        <v>105</v>
      </c>
    </row>
    <row r="157" spans="2:14" x14ac:dyDescent="0.2">
      <c r="B157">
        <f t="shared" si="15"/>
        <v>106</v>
      </c>
      <c r="C157" t="str">
        <f>IF(B156&lt;User!$B$25, Quellstärke/(Volumen*Verlustrate)*(1-EXP(-Verlustrate*B157)),"")</f>
        <v/>
      </c>
      <c r="D157">
        <f>IF(B157&gt;User!$B$25, Quellstärke/(Volumen*Verlustrate)*(1-EXP(-Verlustrate*User!$B$25))  * EXP(-Verlustrate*(B157-User!$B$25)), "")</f>
        <v>101.26543357053532</v>
      </c>
      <c r="E157">
        <f t="shared" si="24"/>
        <v>101.26543357053532</v>
      </c>
      <c r="F157">
        <f t="shared" si="16"/>
        <v>170.18129587120222</v>
      </c>
      <c r="G157">
        <f t="shared" si="17"/>
        <v>340.36259174240445</v>
      </c>
      <c r="H157">
        <f t="shared" si="18"/>
        <v>1021.0877752272123</v>
      </c>
      <c r="I157">
        <f t="shared" si="22"/>
        <v>106</v>
      </c>
      <c r="J157">
        <f>IF(B156&lt;User!$B$25, C157+C$32/(INTERZONALFLOW)*(1-EXP(-INTERZONALFLOW/NFVOL*B157)),D157)</f>
        <v>101.26543357053532</v>
      </c>
      <c r="K157">
        <f t="shared" si="19"/>
        <v>189.97566959018047</v>
      </c>
      <c r="L157">
        <f t="shared" si="20"/>
        <v>379.95133918036095</v>
      </c>
      <c r="M157">
        <f t="shared" si="21"/>
        <v>1139.8540175410822</v>
      </c>
      <c r="N157">
        <f t="shared" si="23"/>
        <v>106</v>
      </c>
    </row>
    <row r="158" spans="2:14" x14ac:dyDescent="0.2">
      <c r="B158">
        <f t="shared" si="15"/>
        <v>107</v>
      </c>
      <c r="C158" t="str">
        <f>IF(B157&lt;User!$B$25, Quellstärke/(Volumen*Verlustrate)*(1-EXP(-Verlustrate*B158)),"")</f>
        <v/>
      </c>
      <c r="D158">
        <f>IF(B158&gt;User!$B$25, Quellstärke/(Volumen*Verlustrate)*(1-EXP(-Verlustrate*User!$B$25))  * EXP(-Verlustrate*(B158-User!$B$25)), "")</f>
        <v>98.551201767686607</v>
      </c>
      <c r="E158">
        <f t="shared" si="24"/>
        <v>98.551201767686607</v>
      </c>
      <c r="F158">
        <f t="shared" si="16"/>
        <v>170.92042988445988</v>
      </c>
      <c r="G158">
        <f t="shared" si="17"/>
        <v>341.84085976891976</v>
      </c>
      <c r="H158">
        <f t="shared" si="18"/>
        <v>1025.5225793067582</v>
      </c>
      <c r="I158">
        <f t="shared" si="22"/>
        <v>107</v>
      </c>
      <c r="J158">
        <f>IF(B157&lt;User!$B$25, C158+C$32/(INTERZONALFLOW)*(1-EXP(-INTERZONALFLOW/NFVOL*B158)),D158)</f>
        <v>98.551201767686607</v>
      </c>
      <c r="K158">
        <f t="shared" si="19"/>
        <v>190.71480360343813</v>
      </c>
      <c r="L158">
        <f t="shared" si="20"/>
        <v>381.42960720687626</v>
      </c>
      <c r="M158">
        <f t="shared" si="21"/>
        <v>1144.2888216206281</v>
      </c>
      <c r="N158">
        <f t="shared" si="23"/>
        <v>107</v>
      </c>
    </row>
    <row r="159" spans="2:14" x14ac:dyDescent="0.2">
      <c r="B159">
        <f t="shared" si="15"/>
        <v>108</v>
      </c>
      <c r="C159" t="str">
        <f>IF(B158&lt;User!$B$25, Quellstärke/(Volumen*Verlustrate)*(1-EXP(-Verlustrate*B159)),"")</f>
        <v/>
      </c>
      <c r="D159">
        <f>IF(B159&gt;User!$B$25, Quellstärke/(Volumen*Verlustrate)*(1-EXP(-Verlustrate*User!$B$25))  * EXP(-Verlustrate*(B159-User!$B$25)), "")</f>
        <v>95.90971990546268</v>
      </c>
      <c r="E159">
        <f t="shared" si="24"/>
        <v>95.90971990546268</v>
      </c>
      <c r="F159">
        <f t="shared" si="16"/>
        <v>171.63975278375085</v>
      </c>
      <c r="G159">
        <f t="shared" si="17"/>
        <v>343.2795055675017</v>
      </c>
      <c r="H159">
        <f t="shared" si="18"/>
        <v>1029.838516702504</v>
      </c>
      <c r="I159">
        <f t="shared" si="22"/>
        <v>108</v>
      </c>
      <c r="J159">
        <f>IF(B158&lt;User!$B$25, C159+C$32/(INTERZONALFLOW)*(1-EXP(-INTERZONALFLOW/NFVOL*B159)),D159)</f>
        <v>95.90971990546268</v>
      </c>
      <c r="K159">
        <f t="shared" si="19"/>
        <v>191.4341265027291</v>
      </c>
      <c r="L159">
        <f t="shared" si="20"/>
        <v>382.8682530054582</v>
      </c>
      <c r="M159">
        <f t="shared" si="21"/>
        <v>1148.6047590163739</v>
      </c>
      <c r="N159">
        <f t="shared" si="23"/>
        <v>108</v>
      </c>
    </row>
    <row r="160" spans="2:14" x14ac:dyDescent="0.2">
      <c r="B160">
        <f t="shared" si="15"/>
        <v>109</v>
      </c>
      <c r="C160" t="str">
        <f>IF(B159&lt;User!$B$25, Quellstärke/(Volumen*Verlustrate)*(1-EXP(-Verlustrate*B160)),"")</f>
        <v/>
      </c>
      <c r="D160">
        <f>IF(B160&gt;User!$B$25, Quellstärke/(Volumen*Verlustrate)*(1-EXP(-Verlustrate*User!$B$25))  * EXP(-Verlustrate*(B160-User!$B$25)), "")</f>
        <v>93.339038056869256</v>
      </c>
      <c r="E160">
        <f t="shared" si="24"/>
        <v>93.339038056869256</v>
      </c>
      <c r="F160">
        <f t="shared" si="16"/>
        <v>172.33979556917737</v>
      </c>
      <c r="G160">
        <f t="shared" si="17"/>
        <v>344.67959113835474</v>
      </c>
      <c r="H160">
        <f t="shared" si="18"/>
        <v>1034.0387734150631</v>
      </c>
      <c r="I160">
        <f t="shared" si="22"/>
        <v>109</v>
      </c>
      <c r="J160">
        <f>IF(B159&lt;User!$B$25, C160+C$32/(INTERZONALFLOW)*(1-EXP(-INTERZONALFLOW/NFVOL*B160)),D160)</f>
        <v>93.339038056869256</v>
      </c>
      <c r="K160">
        <f t="shared" si="19"/>
        <v>192.13416928815562</v>
      </c>
      <c r="L160">
        <f t="shared" si="20"/>
        <v>384.26833857631124</v>
      </c>
      <c r="M160">
        <f t="shared" si="21"/>
        <v>1152.8050157289331</v>
      </c>
      <c r="N160">
        <f t="shared" si="23"/>
        <v>109</v>
      </c>
    </row>
    <row r="161" spans="2:14" x14ac:dyDescent="0.2">
      <c r="B161">
        <f t="shared" si="15"/>
        <v>110</v>
      </c>
      <c r="C161" t="str">
        <f>IF(B160&lt;User!$B$25, Quellstärke/(Volumen*Verlustrate)*(1-EXP(-Verlustrate*B161)),"")</f>
        <v/>
      </c>
      <c r="D161">
        <f>IF(B161&gt;User!$B$25, Quellstärke/(Volumen*Verlustrate)*(1-EXP(-Verlustrate*User!$B$25))  * EXP(-Verlustrate*(B161-User!$B$25)), "")</f>
        <v>90.837258559082457</v>
      </c>
      <c r="E161">
        <f t="shared" si="24"/>
        <v>90.837258559082457</v>
      </c>
      <c r="F161">
        <f t="shared" si="16"/>
        <v>173.02107500837047</v>
      </c>
      <c r="G161">
        <f t="shared" si="17"/>
        <v>346.04215001674095</v>
      </c>
      <c r="H161">
        <f t="shared" si="18"/>
        <v>1038.1264500502218</v>
      </c>
      <c r="I161">
        <f t="shared" si="22"/>
        <v>110</v>
      </c>
      <c r="J161">
        <f>IF(B160&lt;User!$B$25, C161+C$32/(INTERZONALFLOW)*(1-EXP(-INTERZONALFLOW/NFVOL*B161)),D161)</f>
        <v>90.837258559082457</v>
      </c>
      <c r="K161">
        <f t="shared" si="19"/>
        <v>192.81544872734872</v>
      </c>
      <c r="L161">
        <f t="shared" si="20"/>
        <v>385.63089745469745</v>
      </c>
      <c r="M161">
        <f t="shared" si="21"/>
        <v>1156.8926923640918</v>
      </c>
      <c r="N161">
        <f t="shared" si="23"/>
        <v>110</v>
      </c>
    </row>
    <row r="162" spans="2:14" x14ac:dyDescent="0.2">
      <c r="B162">
        <f t="shared" si="15"/>
        <v>111</v>
      </c>
      <c r="C162" t="str">
        <f>IF(B161&lt;User!$B$25, Quellstärke/(Volumen*Verlustrate)*(1-EXP(-Verlustrate*B162)),"")</f>
        <v/>
      </c>
      <c r="D162">
        <f>IF(B162&gt;User!$B$25, Quellstärke/(Volumen*Verlustrate)*(1-EXP(-Verlustrate*User!$B$25))  * EXP(-Verlustrate*(B162-User!$B$25)), "")</f>
        <v>88.402534612604555</v>
      </c>
      <c r="E162">
        <f t="shared" si="24"/>
        <v>88.402534612604555</v>
      </c>
      <c r="F162">
        <f t="shared" si="16"/>
        <v>173.68409401796501</v>
      </c>
      <c r="G162">
        <f t="shared" si="17"/>
        <v>347.36818803593002</v>
      </c>
      <c r="H162">
        <f t="shared" si="18"/>
        <v>1042.104564107789</v>
      </c>
      <c r="I162">
        <f t="shared" si="22"/>
        <v>111</v>
      </c>
      <c r="J162">
        <f>IF(B161&lt;User!$B$25, C162+C$32/(INTERZONALFLOW)*(1-EXP(-INTERZONALFLOW/NFVOL*B162)),D162)</f>
        <v>88.402534612604555</v>
      </c>
      <c r="K162">
        <f t="shared" si="19"/>
        <v>193.47846773694326</v>
      </c>
      <c r="L162">
        <f t="shared" si="20"/>
        <v>386.95693547388652</v>
      </c>
      <c r="M162">
        <f t="shared" si="21"/>
        <v>1160.8708064216589</v>
      </c>
      <c r="N162">
        <f t="shared" si="23"/>
        <v>111</v>
      </c>
    </row>
    <row r="163" spans="2:14" x14ac:dyDescent="0.2">
      <c r="B163">
        <f t="shared" si="15"/>
        <v>112</v>
      </c>
      <c r="C163" t="str">
        <f>IF(B162&lt;User!$B$25, Quellstärke/(Volumen*Verlustrate)*(1-EXP(-Verlustrate*B163)),"")</f>
        <v/>
      </c>
      <c r="D163">
        <f>IF(B163&gt;User!$B$25, Quellstärke/(Volumen*Verlustrate)*(1-EXP(-Verlustrate*User!$B$25))  * EXP(-Verlustrate*(B163-User!$B$25)), "")</f>
        <v>86.033068917967185</v>
      </c>
      <c r="E163">
        <f t="shared" si="24"/>
        <v>86.033068917967185</v>
      </c>
      <c r="F163">
        <f t="shared" si="16"/>
        <v>174.32934203484976</v>
      </c>
      <c r="G163">
        <f t="shared" si="17"/>
        <v>348.65868406969952</v>
      </c>
      <c r="H163">
        <f t="shared" si="18"/>
        <v>1045.9760522090976</v>
      </c>
      <c r="I163">
        <f t="shared" si="22"/>
        <v>112</v>
      </c>
      <c r="J163">
        <f>IF(B162&lt;User!$B$25, C163+C$32/(INTERZONALFLOW)*(1-EXP(-INTERZONALFLOW/NFVOL*B163)),D163)</f>
        <v>86.033068917967185</v>
      </c>
      <c r="K163">
        <f t="shared" si="19"/>
        <v>194.12371575382801</v>
      </c>
      <c r="L163">
        <f t="shared" si="20"/>
        <v>388.24743150765602</v>
      </c>
      <c r="M163">
        <f t="shared" si="21"/>
        <v>1164.7422945229675</v>
      </c>
      <c r="N163">
        <f t="shared" si="23"/>
        <v>112</v>
      </c>
    </row>
    <row r="164" spans="2:14" x14ac:dyDescent="0.2">
      <c r="B164">
        <f t="shared" si="15"/>
        <v>113</v>
      </c>
      <c r="C164" t="str">
        <f>IF(B163&lt;User!$B$25, Quellstärke/(Volumen*Verlustrate)*(1-EXP(-Verlustrate*B164)),"")</f>
        <v/>
      </c>
      <c r="D164">
        <f>IF(B164&gt;User!$B$25, Quellstärke/(Volumen*Verlustrate)*(1-EXP(-Verlustrate*User!$B$25))  * EXP(-Verlustrate*(B164-User!$B$25)), "")</f>
        <v>83.727112348974984</v>
      </c>
      <c r="E164">
        <f t="shared" si="24"/>
        <v>83.727112348974984</v>
      </c>
      <c r="F164">
        <f t="shared" si="16"/>
        <v>174.95729537746706</v>
      </c>
      <c r="G164">
        <f t="shared" si="17"/>
        <v>349.91459075493412</v>
      </c>
      <c r="H164">
        <f t="shared" si="18"/>
        <v>1049.7437722648015</v>
      </c>
      <c r="I164">
        <f t="shared" si="22"/>
        <v>113</v>
      </c>
      <c r="J164">
        <f>IF(B163&lt;User!$B$25, C164+C$32/(INTERZONALFLOW)*(1-EXP(-INTERZONALFLOW/NFVOL*B164)),D164)</f>
        <v>83.727112348974984</v>
      </c>
      <c r="K164">
        <f t="shared" si="19"/>
        <v>194.75166909644531</v>
      </c>
      <c r="L164">
        <f t="shared" si="20"/>
        <v>389.50333819289062</v>
      </c>
      <c r="M164">
        <f t="shared" si="21"/>
        <v>1168.5100145786714</v>
      </c>
      <c r="N164">
        <f t="shared" si="23"/>
        <v>113</v>
      </c>
    </row>
    <row r="165" spans="2:14" x14ac:dyDescent="0.2">
      <c r="B165">
        <f t="shared" si="15"/>
        <v>114</v>
      </c>
      <c r="C165" t="str">
        <f>IF(B164&lt;User!$B$25, Quellstärke/(Volumen*Verlustrate)*(1-EXP(-Verlustrate*B165)),"")</f>
        <v/>
      </c>
      <c r="D165">
        <f>IF(B165&gt;User!$B$25, Quellstärke/(Volumen*Verlustrate)*(1-EXP(-Verlustrate*User!$B$25))  * EXP(-Verlustrate*(B165-User!$B$25)), "")</f>
        <v>81.48296266151047</v>
      </c>
      <c r="E165">
        <f t="shared" si="24"/>
        <v>81.48296266151047</v>
      </c>
      <c r="F165">
        <f t="shared" si="16"/>
        <v>175.56841759742838</v>
      </c>
      <c r="G165">
        <f t="shared" si="17"/>
        <v>351.13683519485676</v>
      </c>
      <c r="H165">
        <f t="shared" si="18"/>
        <v>1053.4105055845694</v>
      </c>
      <c r="I165">
        <f t="shared" si="22"/>
        <v>114</v>
      </c>
      <c r="J165">
        <f>IF(B164&lt;User!$B$25, C165+C$32/(INTERZONALFLOW)*(1-EXP(-INTERZONALFLOW/NFVOL*B165)),D165)</f>
        <v>81.48296266151047</v>
      </c>
      <c r="K165">
        <f t="shared" si="19"/>
        <v>195.36279131640663</v>
      </c>
      <c r="L165">
        <f t="shared" si="20"/>
        <v>390.72558263281326</v>
      </c>
      <c r="M165">
        <f t="shared" si="21"/>
        <v>1172.1767478984393</v>
      </c>
      <c r="N165">
        <f t="shared" si="23"/>
        <v>114</v>
      </c>
    </row>
    <row r="166" spans="2:14" x14ac:dyDescent="0.2">
      <c r="B166">
        <f t="shared" si="15"/>
        <v>115</v>
      </c>
      <c r="C166" t="str">
        <f>IF(B165&lt;User!$B$25, Quellstärke/(Volumen*Verlustrate)*(1-EXP(-Verlustrate*B166)),"")</f>
        <v/>
      </c>
      <c r="D166">
        <f>IF(B166&gt;User!$B$25, Quellstärke/(Volumen*Verlustrate)*(1-EXP(-Verlustrate*User!$B$25))  * EXP(-Verlustrate*(B166-User!$B$25)), "")</f>
        <v>79.298963236947159</v>
      </c>
      <c r="E166">
        <f t="shared" si="24"/>
        <v>79.298963236947159</v>
      </c>
      <c r="F166">
        <f t="shared" si="16"/>
        <v>176.16315982170548</v>
      </c>
      <c r="G166">
        <f t="shared" si="17"/>
        <v>352.32631964341095</v>
      </c>
      <c r="H166">
        <f t="shared" si="18"/>
        <v>1056.978958930232</v>
      </c>
      <c r="I166">
        <f t="shared" si="22"/>
        <v>115</v>
      </c>
      <c r="J166">
        <f>IF(B165&lt;User!$B$25, C166+C$32/(INTERZONALFLOW)*(1-EXP(-INTERZONALFLOW/NFVOL*B166)),D166)</f>
        <v>79.298963236947159</v>
      </c>
      <c r="K166">
        <f t="shared" si="19"/>
        <v>195.95753354068373</v>
      </c>
      <c r="L166">
        <f t="shared" si="20"/>
        <v>391.91506708136745</v>
      </c>
      <c r="M166">
        <f t="shared" si="21"/>
        <v>1175.745201244102</v>
      </c>
      <c r="N166">
        <f t="shared" si="23"/>
        <v>115</v>
      </c>
    </row>
    <row r="167" spans="2:14" x14ac:dyDescent="0.2">
      <c r="B167">
        <f t="shared" si="15"/>
        <v>116</v>
      </c>
      <c r="C167" t="str">
        <f>IF(B166&lt;User!$B$25, Quellstärke/(Volumen*Verlustrate)*(1-EXP(-Verlustrate*B167)),"")</f>
        <v/>
      </c>
      <c r="D167">
        <f>IF(B167&gt;User!$B$25, Quellstärke/(Volumen*Verlustrate)*(1-EXP(-Verlustrate*User!$B$25))  * EXP(-Verlustrate*(B167-User!$B$25)), "")</f>
        <v>77.17350185924289</v>
      </c>
      <c r="E167">
        <f t="shared" si="24"/>
        <v>77.17350185924289</v>
      </c>
      <c r="F167">
        <f t="shared" si="16"/>
        <v>176.74196108564979</v>
      </c>
      <c r="G167">
        <f t="shared" si="17"/>
        <v>353.48392217129958</v>
      </c>
      <c r="H167">
        <f t="shared" si="18"/>
        <v>1060.4517665138978</v>
      </c>
      <c r="I167">
        <f t="shared" si="22"/>
        <v>116</v>
      </c>
      <c r="J167">
        <f>IF(B166&lt;User!$B$25, C167+C$32/(INTERZONALFLOW)*(1-EXP(-INTERZONALFLOW/NFVOL*B167)),D167)</f>
        <v>77.17350185924289</v>
      </c>
      <c r="K167">
        <f t="shared" si="19"/>
        <v>196.53633480462804</v>
      </c>
      <c r="L167">
        <f t="shared" si="20"/>
        <v>393.07266960925608</v>
      </c>
      <c r="M167">
        <f t="shared" si="21"/>
        <v>1179.2180088277678</v>
      </c>
      <c r="N167">
        <f t="shared" si="23"/>
        <v>116</v>
      </c>
    </row>
    <row r="168" spans="2:14" x14ac:dyDescent="0.2">
      <c r="B168">
        <f t="shared" si="15"/>
        <v>117</v>
      </c>
      <c r="C168" t="str">
        <f>IF(B167&lt;User!$B$25, Quellstärke/(Volumen*Verlustrate)*(1-EXP(-Verlustrate*B168)),"")</f>
        <v/>
      </c>
      <c r="D168">
        <f>IF(B168&gt;User!$B$25, Quellstärke/(Volumen*Verlustrate)*(1-EXP(-Verlustrate*User!$B$25))  * EXP(-Verlustrate*(B168-User!$B$25)), "")</f>
        <v>75.105009524811152</v>
      </c>
      <c r="E168">
        <f t="shared" si="24"/>
        <v>75.105009524811152</v>
      </c>
      <c r="F168">
        <f t="shared" si="16"/>
        <v>177.30524865708588</v>
      </c>
      <c r="G168">
        <f t="shared" si="17"/>
        <v>354.61049731417177</v>
      </c>
      <c r="H168">
        <f t="shared" si="18"/>
        <v>1063.8314919425143</v>
      </c>
      <c r="I168">
        <f t="shared" si="22"/>
        <v>117</v>
      </c>
      <c r="J168">
        <f>IF(B167&lt;User!$B$25, C168+C$32/(INTERZONALFLOW)*(1-EXP(-INTERZONALFLOW/NFVOL*B168)),D168)</f>
        <v>75.105009524811152</v>
      </c>
      <c r="K168">
        <f t="shared" si="19"/>
        <v>197.09962237606413</v>
      </c>
      <c r="L168">
        <f t="shared" si="20"/>
        <v>394.19924475212827</v>
      </c>
      <c r="M168">
        <f t="shared" si="21"/>
        <v>1182.5977342563842</v>
      </c>
      <c r="N168">
        <f t="shared" si="23"/>
        <v>117</v>
      </c>
    </row>
    <row r="169" spans="2:14" x14ac:dyDescent="0.2">
      <c r="B169">
        <f t="shared" si="15"/>
        <v>118</v>
      </c>
      <c r="C169" t="str">
        <f>IF(B168&lt;User!$B$25, Quellstärke/(Volumen*Verlustrate)*(1-EXP(-Verlustrate*B169)),"")</f>
        <v/>
      </c>
      <c r="D169">
        <f>IF(B169&gt;User!$B$25, Quellstärke/(Volumen*Verlustrate)*(1-EXP(-Verlustrate*User!$B$25))  * EXP(-Verlustrate*(B169-User!$B$25)), "")</f>
        <v>73.091959284291462</v>
      </c>
      <c r="E169">
        <f t="shared" si="24"/>
        <v>73.091959284291462</v>
      </c>
      <c r="F169">
        <f t="shared" si="16"/>
        <v>177.85343835171807</v>
      </c>
      <c r="G169">
        <f t="shared" si="17"/>
        <v>355.70687670343614</v>
      </c>
      <c r="H169">
        <f t="shared" si="18"/>
        <v>1067.1206301103075</v>
      </c>
      <c r="I169">
        <f t="shared" si="22"/>
        <v>118</v>
      </c>
      <c r="J169">
        <f>IF(B168&lt;User!$B$25, C169+C$32/(INTERZONALFLOW)*(1-EXP(-INTERZONALFLOW/NFVOL*B169)),D169)</f>
        <v>73.091959284291462</v>
      </c>
      <c r="K169">
        <f t="shared" si="19"/>
        <v>197.64781207069632</v>
      </c>
      <c r="L169">
        <f t="shared" si="20"/>
        <v>395.29562414139264</v>
      </c>
      <c r="M169">
        <f t="shared" si="21"/>
        <v>1185.8868724241775</v>
      </c>
      <c r="N169">
        <f t="shared" si="23"/>
        <v>118</v>
      </c>
    </row>
    <row r="170" spans="2:14" x14ac:dyDescent="0.2">
      <c r="B170">
        <f t="shared" si="15"/>
        <v>119</v>
      </c>
      <c r="C170" t="str">
        <f>IF(B169&lt;User!$B$25, Quellstärke/(Volumen*Verlustrate)*(1-EXP(-Verlustrate*B170)),"")</f>
        <v/>
      </c>
      <c r="D170">
        <f>IF(B170&gt;User!$B$25, Quellstärke/(Volumen*Verlustrate)*(1-EXP(-Verlustrate*User!$B$25))  * EXP(-Verlustrate*(B170-User!$B$25)), "")</f>
        <v>71.132865115364027</v>
      </c>
      <c r="E170">
        <f t="shared" si="24"/>
        <v>71.132865115364027</v>
      </c>
      <c r="F170">
        <f t="shared" si="16"/>
        <v>178.38693484008328</v>
      </c>
      <c r="G170">
        <f t="shared" si="17"/>
        <v>356.77386968016657</v>
      </c>
      <c r="H170">
        <f t="shared" si="18"/>
        <v>1070.321609040499</v>
      </c>
      <c r="I170">
        <f t="shared" si="22"/>
        <v>119</v>
      </c>
      <c r="J170">
        <f>IF(B169&lt;User!$B$25, C170+C$32/(INTERZONALFLOW)*(1-EXP(-INTERZONALFLOW/NFVOL*B170)),D170)</f>
        <v>71.132865115364027</v>
      </c>
      <c r="K170">
        <f t="shared" si="19"/>
        <v>198.18130855906153</v>
      </c>
      <c r="L170">
        <f t="shared" si="20"/>
        <v>396.36261711812307</v>
      </c>
      <c r="M170">
        <f t="shared" si="21"/>
        <v>1189.0878513543689</v>
      </c>
      <c r="N170">
        <f t="shared" si="23"/>
        <v>119</v>
      </c>
    </row>
    <row r="171" spans="2:14" x14ac:dyDescent="0.2">
      <c r="B171">
        <f t="shared" si="15"/>
        <v>120</v>
      </c>
      <c r="C171" t="str">
        <f>IF(B170&lt;User!$B$25, Quellstärke/(Volumen*Verlustrate)*(1-EXP(-Verlustrate*B171)),"")</f>
        <v/>
      </c>
      <c r="D171">
        <f>IF(B171&gt;User!$B$25, Quellstärke/(Volumen*Verlustrate)*(1-EXP(-Verlustrate*User!$B$25))  * EXP(-Verlustrate*(B171-User!$B$25)), "")</f>
        <v>69.226280825776357</v>
      </c>
      <c r="E171">
        <f t="shared" si="24"/>
        <v>69.226280825776357</v>
      </c>
      <c r="F171">
        <f t="shared" si="16"/>
        <v>178.90613194627662</v>
      </c>
      <c r="G171">
        <f t="shared" si="17"/>
        <v>357.81226389255323</v>
      </c>
      <c r="H171">
        <f t="shared" si="18"/>
        <v>1073.4367916776589</v>
      </c>
      <c r="I171">
        <f t="shared" si="22"/>
        <v>120</v>
      </c>
      <c r="J171">
        <f>IF(B170&lt;User!$B$25, C171+C$32/(INTERZONALFLOW)*(1-EXP(-INTERZONALFLOW/NFVOL*B171)),D171)</f>
        <v>69.226280825776357</v>
      </c>
      <c r="K171">
        <f t="shared" si="19"/>
        <v>198.70050566525487</v>
      </c>
      <c r="L171">
        <f t="shared" si="20"/>
        <v>397.40101133050973</v>
      </c>
      <c r="M171">
        <f t="shared" si="21"/>
        <v>1192.2030339915289</v>
      </c>
      <c r="N171">
        <f t="shared" si="23"/>
        <v>120</v>
      </c>
    </row>
    <row r="172" spans="2:14" x14ac:dyDescent="0.2">
      <c r="B172">
        <f t="shared" si="15"/>
        <v>121</v>
      </c>
      <c r="C172" t="str">
        <f>IF(B171&lt;User!$B$25, Quellstärke/(Volumen*Verlustrate)*(1-EXP(-Verlustrate*B172)),"")</f>
        <v/>
      </c>
      <c r="D172">
        <f>IF(B172&gt;User!$B$25, Quellstärke/(Volumen*Verlustrate)*(1-EXP(-Verlustrate*User!$B$25))  * EXP(-Verlustrate*(B172-User!$B$25)), "")</f>
        <v>67.370798985772382</v>
      </c>
      <c r="E172">
        <f t="shared" si="24"/>
        <v>67.370798985772382</v>
      </c>
      <c r="F172">
        <f t="shared" si="16"/>
        <v>179.41141293866991</v>
      </c>
      <c r="G172">
        <f t="shared" si="17"/>
        <v>358.82282587733982</v>
      </c>
      <c r="H172">
        <f t="shared" si="18"/>
        <v>1076.4684776320187</v>
      </c>
      <c r="I172">
        <f t="shared" si="22"/>
        <v>121</v>
      </c>
      <c r="J172">
        <f>IF(B171&lt;User!$B$25, C172+C$32/(INTERZONALFLOW)*(1-EXP(-INTERZONALFLOW/NFVOL*B172)),D172)</f>
        <v>67.370798985772382</v>
      </c>
      <c r="K172">
        <f t="shared" si="19"/>
        <v>199.20578665764816</v>
      </c>
      <c r="L172">
        <f t="shared" si="20"/>
        <v>398.41157331529632</v>
      </c>
      <c r="M172">
        <f t="shared" si="21"/>
        <v>1195.2347199458886</v>
      </c>
      <c r="N172">
        <f t="shared" si="23"/>
        <v>121</v>
      </c>
    </row>
    <row r="173" spans="2:14" x14ac:dyDescent="0.2">
      <c r="B173">
        <f t="shared" si="15"/>
        <v>122</v>
      </c>
      <c r="C173" t="str">
        <f>IF(B172&lt;User!$B$25, Quellstärke/(Volumen*Verlustrate)*(1-EXP(-Verlustrate*B173)),"")</f>
        <v/>
      </c>
      <c r="D173">
        <f>IF(B173&gt;User!$B$25, Quellstärke/(Volumen*Verlustrate)*(1-EXP(-Verlustrate*User!$B$25))  * EXP(-Verlustrate*(B173-User!$B$25)), "")</f>
        <v>65.565049889135764</v>
      </c>
      <c r="E173">
        <f t="shared" si="24"/>
        <v>65.565049889135764</v>
      </c>
      <c r="F173">
        <f t="shared" si="16"/>
        <v>179.90315081283842</v>
      </c>
      <c r="G173">
        <f t="shared" si="17"/>
        <v>359.80630162567684</v>
      </c>
      <c r="H173">
        <f t="shared" si="18"/>
        <v>1079.4189048770297</v>
      </c>
      <c r="I173">
        <f t="shared" si="22"/>
        <v>122</v>
      </c>
      <c r="J173">
        <f>IF(B172&lt;User!$B$25, C173+C$32/(INTERZONALFLOW)*(1-EXP(-INTERZONALFLOW/NFVOL*B173)),D173)</f>
        <v>65.565049889135764</v>
      </c>
      <c r="K173">
        <f t="shared" si="19"/>
        <v>199.69752453181667</v>
      </c>
      <c r="L173">
        <f t="shared" si="20"/>
        <v>399.39504906363334</v>
      </c>
      <c r="M173">
        <f t="shared" si="21"/>
        <v>1198.1851471908997</v>
      </c>
      <c r="N173">
        <f t="shared" si="23"/>
        <v>122</v>
      </c>
    </row>
    <row r="174" spans="2:14" x14ac:dyDescent="0.2">
      <c r="B174">
        <f t="shared" si="15"/>
        <v>123</v>
      </c>
      <c r="C174" t="str">
        <f>IF(B173&lt;User!$B$25, Quellstärke/(Volumen*Verlustrate)*(1-EXP(-Verlustrate*B174)),"")</f>
        <v/>
      </c>
      <c r="D174">
        <f>IF(B174&gt;User!$B$25, Quellstärke/(Volumen*Verlustrate)*(1-EXP(-Verlustrate*User!$B$25))  * EXP(-Verlustrate*(B174-User!$B$25)), "")</f>
        <v>63.807700542080454</v>
      </c>
      <c r="E174">
        <f t="shared" si="24"/>
        <v>63.807700542080454</v>
      </c>
      <c r="F174">
        <f t="shared" si="16"/>
        <v>180.38170856690402</v>
      </c>
      <c r="G174">
        <f t="shared" si="17"/>
        <v>360.76341713380805</v>
      </c>
      <c r="H174">
        <f t="shared" si="18"/>
        <v>1082.2902514014233</v>
      </c>
      <c r="I174">
        <f t="shared" si="22"/>
        <v>123</v>
      </c>
      <c r="J174">
        <f>IF(B173&lt;User!$B$25, C174+C$32/(INTERZONALFLOW)*(1-EXP(-INTERZONALFLOW/NFVOL*B174)),D174)</f>
        <v>63.807700542080454</v>
      </c>
      <c r="K174">
        <f t="shared" si="19"/>
        <v>200.17608228588227</v>
      </c>
      <c r="L174">
        <f t="shared" si="20"/>
        <v>400.35216457176455</v>
      </c>
      <c r="M174">
        <f t="shared" si="21"/>
        <v>1201.0564937152933</v>
      </c>
      <c r="N174">
        <f t="shared" si="23"/>
        <v>123</v>
      </c>
    </row>
    <row r="175" spans="2:14" x14ac:dyDescent="0.2">
      <c r="B175">
        <f t="shared" si="15"/>
        <v>124</v>
      </c>
      <c r="C175" t="str">
        <f>IF(B174&lt;User!$B$25, Quellstärke/(Volumen*Verlustrate)*(1-EXP(-Verlustrate*B175)),"")</f>
        <v/>
      </c>
      <c r="D175">
        <f>IF(B175&gt;User!$B$25, Quellstärke/(Volumen*Verlustrate)*(1-EXP(-Verlustrate*User!$B$25))  * EXP(-Verlustrate*(B175-User!$B$25)), "")</f>
        <v>62.097453679242243</v>
      </c>
      <c r="E175">
        <f t="shared" si="24"/>
        <v>62.097453679242243</v>
      </c>
      <c r="F175">
        <f t="shared" si="16"/>
        <v>180.84743946949834</v>
      </c>
      <c r="G175">
        <f t="shared" si="17"/>
        <v>361.69487893899668</v>
      </c>
      <c r="H175">
        <f t="shared" si="18"/>
        <v>1085.0846368169894</v>
      </c>
      <c r="I175">
        <f t="shared" si="22"/>
        <v>124</v>
      </c>
      <c r="J175">
        <f>IF(B174&lt;User!$B$25, C175+C$32/(INTERZONALFLOW)*(1-EXP(-INTERZONALFLOW/NFVOL*B175)),D175)</f>
        <v>62.097453679242243</v>
      </c>
      <c r="K175">
        <f t="shared" si="19"/>
        <v>200.64181318847659</v>
      </c>
      <c r="L175">
        <f t="shared" si="20"/>
        <v>401.28362637695318</v>
      </c>
      <c r="M175">
        <f t="shared" si="21"/>
        <v>1203.8508791308593</v>
      </c>
      <c r="N175">
        <f t="shared" si="23"/>
        <v>124</v>
      </c>
    </row>
    <row r="176" spans="2:14" x14ac:dyDescent="0.2">
      <c r="B176">
        <f t="shared" si="15"/>
        <v>125</v>
      </c>
      <c r="C176" t="str">
        <f>IF(B175&lt;User!$B$25, Quellstärke/(Volumen*Verlustrate)*(1-EXP(-Verlustrate*B176)),"")</f>
        <v/>
      </c>
      <c r="D176">
        <f>IF(B176&gt;User!$B$25, Quellstärke/(Volumen*Verlustrate)*(1-EXP(-Verlustrate*User!$B$25))  * EXP(-Verlustrate*(B176-User!$B$25)), "")</f>
        <v>60.433046806044757</v>
      </c>
      <c r="E176">
        <f t="shared" si="24"/>
        <v>60.433046806044757</v>
      </c>
      <c r="F176">
        <f t="shared" si="16"/>
        <v>181.30068732054369</v>
      </c>
      <c r="G176">
        <f t="shared" si="17"/>
        <v>362.60137464108738</v>
      </c>
      <c r="H176">
        <f t="shared" si="18"/>
        <v>1087.8041239232614</v>
      </c>
      <c r="I176">
        <f t="shared" si="22"/>
        <v>125</v>
      </c>
      <c r="J176">
        <f>IF(B175&lt;User!$B$25, C176+C$32/(INTERZONALFLOW)*(1-EXP(-INTERZONALFLOW/NFVOL*B176)),D176)</f>
        <v>60.433046806044757</v>
      </c>
      <c r="K176">
        <f t="shared" si="19"/>
        <v>201.09506103952194</v>
      </c>
      <c r="L176">
        <f t="shared" si="20"/>
        <v>402.19012207904387</v>
      </c>
      <c r="M176">
        <f t="shared" si="21"/>
        <v>1206.5703662371313</v>
      </c>
      <c r="N176">
        <f t="shared" si="23"/>
        <v>125</v>
      </c>
    </row>
    <row r="177" spans="2:14" x14ac:dyDescent="0.2">
      <c r="B177">
        <f t="shared" si="15"/>
        <v>126</v>
      </c>
      <c r="C177" t="str">
        <f>IF(B176&lt;User!$B$25, Quellstärke/(Volumen*Verlustrate)*(1-EXP(-Verlustrate*B177)),"")</f>
        <v/>
      </c>
      <c r="D177">
        <f>IF(B177&gt;User!$B$25, Quellstärke/(Volumen*Verlustrate)*(1-EXP(-Verlustrate*User!$B$25))  * EXP(-Verlustrate*(B177-User!$B$25)), "")</f>
        <v>58.81325126673314</v>
      </c>
      <c r="E177">
        <f t="shared" si="24"/>
        <v>58.81325126673314</v>
      </c>
      <c r="F177">
        <f t="shared" si="16"/>
        <v>181.74178670504418</v>
      </c>
      <c r="G177">
        <f t="shared" si="17"/>
        <v>363.48357341008835</v>
      </c>
      <c r="H177">
        <f t="shared" si="18"/>
        <v>1090.4507202302643</v>
      </c>
      <c r="I177">
        <f t="shared" si="22"/>
        <v>126</v>
      </c>
      <c r="J177">
        <f>IF(B176&lt;User!$B$25, C177+C$32/(INTERZONALFLOW)*(1-EXP(-INTERZONALFLOW/NFVOL*B177)),D177)</f>
        <v>58.81325126673314</v>
      </c>
      <c r="K177">
        <f t="shared" si="19"/>
        <v>201.53616042402243</v>
      </c>
      <c r="L177">
        <f t="shared" si="20"/>
        <v>403.07232084804485</v>
      </c>
      <c r="M177">
        <f t="shared" si="21"/>
        <v>1209.2169625441343</v>
      </c>
      <c r="N177">
        <f t="shared" si="23"/>
        <v>126</v>
      </c>
    </row>
    <row r="178" spans="2:14" x14ac:dyDescent="0.2">
      <c r="B178">
        <f t="shared" si="15"/>
        <v>127</v>
      </c>
      <c r="C178" t="str">
        <f>IF(B177&lt;User!$B$25, Quellstärke/(Volumen*Verlustrate)*(1-EXP(-Verlustrate*B178)),"")</f>
        <v/>
      </c>
      <c r="D178">
        <f>IF(B178&gt;User!$B$25, Quellstärke/(Volumen*Verlustrate)*(1-EXP(-Verlustrate*User!$B$25))  * EXP(-Verlustrate*(B178-User!$B$25)), "")</f>
        <v>57.236871337387292</v>
      </c>
      <c r="E178">
        <f t="shared" si="24"/>
        <v>57.236871337387292</v>
      </c>
      <c r="F178">
        <f t="shared" si="16"/>
        <v>182.17106324007457</v>
      </c>
      <c r="G178">
        <f t="shared" si="17"/>
        <v>364.34212648014915</v>
      </c>
      <c r="H178">
        <f t="shared" si="18"/>
        <v>1093.0263794404468</v>
      </c>
      <c r="I178">
        <f t="shared" si="22"/>
        <v>127</v>
      </c>
      <c r="J178">
        <f>IF(B177&lt;User!$B$25, C178+C$32/(INTERZONALFLOW)*(1-EXP(-INTERZONALFLOW/NFVOL*B178)),D178)</f>
        <v>57.236871337387292</v>
      </c>
      <c r="K178">
        <f t="shared" si="19"/>
        <v>201.96543695905282</v>
      </c>
      <c r="L178">
        <f t="shared" si="20"/>
        <v>403.93087391810565</v>
      </c>
      <c r="M178">
        <f t="shared" si="21"/>
        <v>1211.7926217543168</v>
      </c>
      <c r="N178">
        <f t="shared" si="23"/>
        <v>127</v>
      </c>
    </row>
    <row r="179" spans="2:14" x14ac:dyDescent="0.2">
      <c r="B179">
        <f t="shared" si="15"/>
        <v>128</v>
      </c>
      <c r="C179" t="str">
        <f>IF(B178&lt;User!$B$25, Quellstärke/(Volumen*Verlustrate)*(1-EXP(-Verlustrate*B179)),"")</f>
        <v/>
      </c>
      <c r="D179">
        <f>IF(B179&gt;User!$B$25, Quellstärke/(Volumen*Verlustrate)*(1-EXP(-Verlustrate*User!$B$25))  * EXP(-Verlustrate*(B179-User!$B$25)), "")</f>
        <v>55.702743343245189</v>
      </c>
      <c r="E179">
        <f t="shared" si="24"/>
        <v>55.702743343245189</v>
      </c>
      <c r="F179">
        <f t="shared" si="16"/>
        <v>182.58883381514892</v>
      </c>
      <c r="G179">
        <f t="shared" si="17"/>
        <v>365.17766763029783</v>
      </c>
      <c r="H179">
        <f t="shared" si="18"/>
        <v>1095.5330028908929</v>
      </c>
      <c r="I179">
        <f t="shared" si="22"/>
        <v>128</v>
      </c>
      <c r="J179">
        <f>IF(B178&lt;User!$B$25, C179+C$32/(INTERZONALFLOW)*(1-EXP(-INTERZONALFLOW/NFVOL*B179)),D179)</f>
        <v>55.702743343245189</v>
      </c>
      <c r="K179">
        <f t="shared" si="19"/>
        <v>202.38320753412717</v>
      </c>
      <c r="L179">
        <f t="shared" si="20"/>
        <v>404.76641506825433</v>
      </c>
      <c r="M179">
        <f t="shared" si="21"/>
        <v>1214.2992452047629</v>
      </c>
      <c r="N179">
        <f t="shared" si="23"/>
        <v>128</v>
      </c>
    </row>
    <row r="180" spans="2:14" x14ac:dyDescent="0.2">
      <c r="B180">
        <f t="shared" si="15"/>
        <v>129</v>
      </c>
      <c r="C180" t="str">
        <f>IF(B179&lt;User!$B$25, Quellstärke/(Volumen*Verlustrate)*(1-EXP(-Verlustrate*B180)),"")</f>
        <v/>
      </c>
      <c r="D180">
        <f>IF(B180&gt;User!$B$25, Quellstärke/(Volumen*Verlustrate)*(1-EXP(-Verlustrate*User!$B$25))  * EXP(-Verlustrate*(B180-User!$B$25)), "")</f>
        <v>54.209734799684817</v>
      </c>
      <c r="E180">
        <f t="shared" si="24"/>
        <v>54.209734799684817</v>
      </c>
      <c r="F180">
        <f t="shared" si="16"/>
        <v>182.99540682614656</v>
      </c>
      <c r="G180">
        <f t="shared" si="17"/>
        <v>365.99081365229313</v>
      </c>
      <c r="H180">
        <f t="shared" si="18"/>
        <v>1097.9724409568787</v>
      </c>
      <c r="I180">
        <f t="shared" si="22"/>
        <v>129</v>
      </c>
      <c r="J180">
        <f>IF(B179&lt;User!$B$25, C180+C$32/(INTERZONALFLOW)*(1-EXP(-INTERZONALFLOW/NFVOL*B180)),D180)</f>
        <v>54.209734799684817</v>
      </c>
      <c r="K180">
        <f t="shared" si="19"/>
        <v>202.78978054512481</v>
      </c>
      <c r="L180">
        <f t="shared" si="20"/>
        <v>405.57956109024963</v>
      </c>
      <c r="M180">
        <f t="shared" si="21"/>
        <v>1216.7386832707487</v>
      </c>
      <c r="N180">
        <f t="shared" si="23"/>
        <v>129</v>
      </c>
    </row>
    <row r="181" spans="2:14" x14ac:dyDescent="0.2">
      <c r="B181">
        <f t="shared" ref="B181:B244" si="25">B180+1</f>
        <v>130</v>
      </c>
      <c r="C181" t="str">
        <f>IF(B180&lt;User!$B$25, Quellstärke/(Volumen*Verlustrate)*(1-EXP(-Verlustrate*B181)),"")</f>
        <v/>
      </c>
      <c r="D181">
        <f>IF(B181&gt;User!$B$25, Quellstärke/(Volumen*Verlustrate)*(1-EXP(-Verlustrate*User!$B$25))  * EXP(-Verlustrate*(B181-User!$B$25)), "")</f>
        <v>52.75674357623037</v>
      </c>
      <c r="E181">
        <f t="shared" si="24"/>
        <v>52.75674357623037</v>
      </c>
      <c r="F181">
        <f t="shared" ref="F181:F244" si="26">$E181*$E$25+F180</f>
        <v>183.39108240296829</v>
      </c>
      <c r="G181">
        <f t="shared" ref="G181:G244" si="27">$E181*$E$26+G180</f>
        <v>366.78216480593659</v>
      </c>
      <c r="H181">
        <f t="shared" ref="H181:H244" si="28">$E181*$E$27+H180</f>
        <v>1100.346494417809</v>
      </c>
      <c r="I181">
        <f t="shared" si="22"/>
        <v>130</v>
      </c>
      <c r="J181">
        <f>IF(B180&lt;User!$B$25, C181+C$32/(INTERZONALFLOW)*(1-EXP(-INTERZONALFLOW/NFVOL*B181)),D181)</f>
        <v>52.75674357623037</v>
      </c>
      <c r="K181">
        <f t="shared" ref="K181:K244" si="29">$J181*$E$25+K180</f>
        <v>203.18545612194654</v>
      </c>
      <c r="L181">
        <f t="shared" ref="L181:L244" si="30">$J181*$E$26+L180</f>
        <v>406.37091224389309</v>
      </c>
      <c r="M181">
        <f t="shared" ref="M181:M244" si="31">$J181*$E$27+M180</f>
        <v>1219.112736731679</v>
      </c>
      <c r="N181">
        <f t="shared" si="23"/>
        <v>130</v>
      </c>
    </row>
    <row r="182" spans="2:14" x14ac:dyDescent="0.2">
      <c r="B182">
        <f t="shared" si="25"/>
        <v>131</v>
      </c>
      <c r="C182" t="str">
        <f>IF(B181&lt;User!$B$25, Quellstärke/(Volumen*Verlustrate)*(1-EXP(-Verlustrate*B182)),"")</f>
        <v/>
      </c>
      <c r="D182">
        <f>IF(B182&gt;User!$B$25, Quellstärke/(Volumen*Verlustrate)*(1-EXP(-Verlustrate*User!$B$25))  * EXP(-Verlustrate*(B182-User!$B$25)), "")</f>
        <v>51.342697082965742</v>
      </c>
      <c r="E182">
        <f t="shared" si="24"/>
        <v>51.342697082965742</v>
      </c>
      <c r="F182">
        <f t="shared" si="26"/>
        <v>183.77615263109053</v>
      </c>
      <c r="G182">
        <f t="shared" si="27"/>
        <v>367.55230526218105</v>
      </c>
      <c r="H182">
        <f t="shared" si="28"/>
        <v>1102.6569157865424</v>
      </c>
      <c r="I182">
        <f t="shared" si="22"/>
        <v>131</v>
      </c>
      <c r="J182">
        <f>IF(B181&lt;User!$B$25, C182+C$32/(INTERZONALFLOW)*(1-EXP(-INTERZONALFLOW/NFVOL*B182)),D182)</f>
        <v>51.342697082965742</v>
      </c>
      <c r="K182">
        <f t="shared" si="29"/>
        <v>203.57052635006877</v>
      </c>
      <c r="L182">
        <f t="shared" si="30"/>
        <v>407.14105270013755</v>
      </c>
      <c r="M182">
        <f t="shared" si="31"/>
        <v>1221.4231581004124</v>
      </c>
      <c r="N182">
        <f t="shared" si="23"/>
        <v>131</v>
      </c>
    </row>
    <row r="183" spans="2:14" x14ac:dyDescent="0.2">
      <c r="B183">
        <f t="shared" si="25"/>
        <v>132</v>
      </c>
      <c r="C183" t="str">
        <f>IF(B182&lt;User!$B$25, Quellstärke/(Volumen*Verlustrate)*(1-EXP(-Verlustrate*B183)),"")</f>
        <v/>
      </c>
      <c r="D183">
        <f>IF(B183&gt;User!$B$25, Quellstärke/(Volumen*Verlustrate)*(1-EXP(-Verlustrate*User!$B$25))  * EXP(-Verlustrate*(B183-User!$B$25)), "")</f>
        <v>49.966551478754759</v>
      </c>
      <c r="E183">
        <f t="shared" si="24"/>
        <v>49.966551478754759</v>
      </c>
      <c r="F183">
        <f t="shared" si="26"/>
        <v>184.15090176718118</v>
      </c>
      <c r="G183">
        <f t="shared" si="27"/>
        <v>368.30180353436236</v>
      </c>
      <c r="H183">
        <f t="shared" si="28"/>
        <v>1104.9054106030865</v>
      </c>
      <c r="I183">
        <f t="shared" si="22"/>
        <v>132</v>
      </c>
      <c r="J183">
        <f>IF(B182&lt;User!$B$25, C183+C$32/(INTERZONALFLOW)*(1-EXP(-INTERZONALFLOW/NFVOL*B183)),D183)</f>
        <v>49.966551478754759</v>
      </c>
      <c r="K183">
        <f t="shared" si="29"/>
        <v>203.94527548615943</v>
      </c>
      <c r="L183">
        <f t="shared" si="30"/>
        <v>407.89055097231886</v>
      </c>
      <c r="M183">
        <f t="shared" si="31"/>
        <v>1223.6716529169564</v>
      </c>
      <c r="N183">
        <f t="shared" si="23"/>
        <v>132</v>
      </c>
    </row>
    <row r="184" spans="2:14" x14ac:dyDescent="0.2">
      <c r="B184">
        <f t="shared" si="25"/>
        <v>133</v>
      </c>
      <c r="C184" t="str">
        <f>IF(B183&lt;User!$B$25, Quellstärke/(Volumen*Verlustrate)*(1-EXP(-Verlustrate*B184)),"")</f>
        <v/>
      </c>
      <c r="D184">
        <f>IF(B184&gt;User!$B$25, Quellstärke/(Volumen*Verlustrate)*(1-EXP(-Verlustrate*User!$B$25))  * EXP(-Verlustrate*(B184-User!$B$25)), "")</f>
        <v>48.627290900683498</v>
      </c>
      <c r="E184">
        <f t="shared" si="24"/>
        <v>48.627290900683498</v>
      </c>
      <c r="F184">
        <f t="shared" si="26"/>
        <v>184.5156064489363</v>
      </c>
      <c r="G184">
        <f t="shared" si="27"/>
        <v>369.03121289787259</v>
      </c>
      <c r="H184">
        <f t="shared" si="28"/>
        <v>1107.0936386936173</v>
      </c>
      <c r="I184">
        <f t="shared" ref="I184:I247" si="32">B184</f>
        <v>133</v>
      </c>
      <c r="J184">
        <f>IF(B183&lt;User!$B$25, C184+C$32/(INTERZONALFLOW)*(1-EXP(-INTERZONALFLOW/NFVOL*B184)),D184)</f>
        <v>48.627290900683498</v>
      </c>
      <c r="K184">
        <f t="shared" si="29"/>
        <v>204.30998016791455</v>
      </c>
      <c r="L184">
        <f t="shared" si="30"/>
        <v>408.61996033582909</v>
      </c>
      <c r="M184">
        <f t="shared" si="31"/>
        <v>1225.8598810074873</v>
      </c>
      <c r="N184">
        <f t="shared" si="23"/>
        <v>133</v>
      </c>
    </row>
    <row r="185" spans="2:14" x14ac:dyDescent="0.2">
      <c r="B185">
        <f t="shared" si="25"/>
        <v>134</v>
      </c>
      <c r="C185" t="str">
        <f>IF(B184&lt;User!$B$25, Quellstärke/(Volumen*Verlustrate)*(1-EXP(-Verlustrate*B185)),"")</f>
        <v/>
      </c>
      <c r="D185">
        <f>IF(B185&gt;User!$B$25, Quellstärke/(Volumen*Verlustrate)*(1-EXP(-Verlustrate*User!$B$25))  * EXP(-Verlustrate*(B185-User!$B$25)), "")</f>
        <v>47.323926714156052</v>
      </c>
      <c r="E185">
        <f t="shared" si="24"/>
        <v>47.323926714156052</v>
      </c>
      <c r="F185">
        <f t="shared" si="26"/>
        <v>184.87053589929246</v>
      </c>
      <c r="G185">
        <f t="shared" si="27"/>
        <v>369.74107179858493</v>
      </c>
      <c r="H185">
        <f t="shared" si="28"/>
        <v>1109.2232153957543</v>
      </c>
      <c r="I185">
        <f t="shared" si="32"/>
        <v>134</v>
      </c>
      <c r="J185">
        <f>IF(B184&lt;User!$B$25, C185+C$32/(INTERZONALFLOW)*(1-EXP(-INTERZONALFLOW/NFVOL*B185)),D185)</f>
        <v>47.323926714156052</v>
      </c>
      <c r="K185">
        <f t="shared" si="29"/>
        <v>204.66490961827071</v>
      </c>
      <c r="L185">
        <f t="shared" si="30"/>
        <v>409.32981923654143</v>
      </c>
      <c r="M185">
        <f t="shared" si="31"/>
        <v>1227.9894577096243</v>
      </c>
      <c r="N185">
        <f t="shared" si="23"/>
        <v>134</v>
      </c>
    </row>
    <row r="186" spans="2:14" x14ac:dyDescent="0.2">
      <c r="B186">
        <f t="shared" si="25"/>
        <v>135</v>
      </c>
      <c r="C186" t="str">
        <f>IF(B185&lt;User!$B$25, Quellstärke/(Volumen*Verlustrate)*(1-EXP(-Verlustrate*B186)),"")</f>
        <v/>
      </c>
      <c r="D186">
        <f>IF(B186&gt;User!$B$25, Quellstärke/(Volumen*Verlustrate)*(1-EXP(-Verlustrate*User!$B$25))  * EXP(-Verlustrate*(B186-User!$B$25)), "")</f>
        <v>46.055496783090057</v>
      </c>
      <c r="E186">
        <f t="shared" si="24"/>
        <v>46.055496783090057</v>
      </c>
      <c r="F186">
        <f t="shared" si="26"/>
        <v>185.21595212516564</v>
      </c>
      <c r="G186">
        <f t="shared" si="27"/>
        <v>370.43190425033129</v>
      </c>
      <c r="H186">
        <f t="shared" si="28"/>
        <v>1111.2957127509933</v>
      </c>
      <c r="I186">
        <f t="shared" si="32"/>
        <v>135</v>
      </c>
      <c r="J186">
        <f>IF(B185&lt;User!$B$25, C186+C$32/(INTERZONALFLOW)*(1-EXP(-INTERZONALFLOW/NFVOL*B186)),D186)</f>
        <v>46.055496783090057</v>
      </c>
      <c r="K186">
        <f t="shared" si="29"/>
        <v>205.01032584414389</v>
      </c>
      <c r="L186">
        <f t="shared" si="30"/>
        <v>410.02065168828778</v>
      </c>
      <c r="M186">
        <f t="shared" si="31"/>
        <v>1230.0619550648632</v>
      </c>
      <c r="N186">
        <f t="shared" ref="N186:N249" si="33">B186</f>
        <v>135</v>
      </c>
    </row>
    <row r="187" spans="2:14" x14ac:dyDescent="0.2">
      <c r="B187">
        <f t="shared" si="25"/>
        <v>136</v>
      </c>
      <c r="C187" t="str">
        <f>IF(B186&lt;User!$B$25, Quellstärke/(Volumen*Verlustrate)*(1-EXP(-Verlustrate*B187)),"")</f>
        <v/>
      </c>
      <c r="D187">
        <f>IF(B187&gt;User!$B$25, Quellstärke/(Volumen*Verlustrate)*(1-EXP(-Verlustrate*User!$B$25))  * EXP(-Verlustrate*(B187-User!$B$25)), "")</f>
        <v>44.821064759673234</v>
      </c>
      <c r="E187">
        <f t="shared" si="24"/>
        <v>44.821064759673234</v>
      </c>
      <c r="F187">
        <f t="shared" si="26"/>
        <v>185.5521101108632</v>
      </c>
      <c r="G187">
        <f t="shared" si="27"/>
        <v>371.10422022172639</v>
      </c>
      <c r="H187">
        <f t="shared" si="28"/>
        <v>1113.3126606651786</v>
      </c>
      <c r="I187">
        <f t="shared" si="32"/>
        <v>136</v>
      </c>
      <c r="J187">
        <f>IF(B186&lt;User!$B$25, C187+C$32/(INTERZONALFLOW)*(1-EXP(-INTERZONALFLOW/NFVOL*B187)),D187)</f>
        <v>44.821064759673234</v>
      </c>
      <c r="K187">
        <f t="shared" si="29"/>
        <v>205.34648382984145</v>
      </c>
      <c r="L187">
        <f t="shared" si="30"/>
        <v>410.69296765968289</v>
      </c>
      <c r="M187">
        <f t="shared" si="31"/>
        <v>1232.0789029790485</v>
      </c>
      <c r="N187">
        <f t="shared" si="33"/>
        <v>136</v>
      </c>
    </row>
    <row r="188" spans="2:14" x14ac:dyDescent="0.2">
      <c r="B188">
        <f t="shared" si="25"/>
        <v>137</v>
      </c>
      <c r="C188" t="str">
        <f>IF(B187&lt;User!$B$25, Quellstärke/(Volumen*Verlustrate)*(1-EXP(-Verlustrate*B188)),"")</f>
        <v/>
      </c>
      <c r="D188">
        <f>IF(B188&gt;User!$B$25, Quellstärke/(Volumen*Verlustrate)*(1-EXP(-Verlustrate*User!$B$25))  * EXP(-Verlustrate*(B188-User!$B$25)), "")</f>
        <v>43.619719393156743</v>
      </c>
      <c r="E188">
        <f t="shared" si="24"/>
        <v>43.619719393156743</v>
      </c>
      <c r="F188">
        <f t="shared" si="26"/>
        <v>185.87925800631189</v>
      </c>
      <c r="G188">
        <f t="shared" si="27"/>
        <v>371.75851601262377</v>
      </c>
      <c r="H188">
        <f t="shared" si="28"/>
        <v>1115.2755480378705</v>
      </c>
      <c r="I188">
        <f t="shared" si="32"/>
        <v>137</v>
      </c>
      <c r="J188">
        <f>IF(B187&lt;User!$B$25, C188+C$32/(INTERZONALFLOW)*(1-EXP(-INTERZONALFLOW/NFVOL*B188)),D188)</f>
        <v>43.619719393156743</v>
      </c>
      <c r="K188">
        <f t="shared" si="29"/>
        <v>205.67363172529014</v>
      </c>
      <c r="L188">
        <f t="shared" si="30"/>
        <v>411.34726345058027</v>
      </c>
      <c r="M188">
        <f t="shared" si="31"/>
        <v>1234.0417903517405</v>
      </c>
      <c r="N188">
        <f t="shared" si="33"/>
        <v>137</v>
      </c>
    </row>
    <row r="189" spans="2:14" x14ac:dyDescent="0.2">
      <c r="B189">
        <f t="shared" si="25"/>
        <v>138</v>
      </c>
      <c r="C189" t="str">
        <f>IF(B188&lt;User!$B$25, Quellstärke/(Volumen*Verlustrate)*(1-EXP(-Verlustrate*B189)),"")</f>
        <v/>
      </c>
      <c r="D189">
        <f>IF(B189&gt;User!$B$25, Quellstärke/(Volumen*Verlustrate)*(1-EXP(-Verlustrate*User!$B$25))  * EXP(-Verlustrate*(B189-User!$B$25)), "")</f>
        <v>42.450573857175058</v>
      </c>
      <c r="E189">
        <f t="shared" si="24"/>
        <v>42.450573857175058</v>
      </c>
      <c r="F189">
        <f t="shared" si="26"/>
        <v>186.19763731024071</v>
      </c>
      <c r="G189">
        <f t="shared" si="27"/>
        <v>372.39527462048142</v>
      </c>
      <c r="H189">
        <f t="shared" si="28"/>
        <v>1117.1858238614434</v>
      </c>
      <c r="I189">
        <f t="shared" si="32"/>
        <v>138</v>
      </c>
      <c r="J189">
        <f>IF(B188&lt;User!$B$25, C189+C$32/(INTERZONALFLOW)*(1-EXP(-INTERZONALFLOW/NFVOL*B189)),D189)</f>
        <v>42.450573857175058</v>
      </c>
      <c r="K189">
        <f t="shared" si="29"/>
        <v>205.99201102921896</v>
      </c>
      <c r="L189">
        <f t="shared" si="30"/>
        <v>411.98402205843792</v>
      </c>
      <c r="M189">
        <f t="shared" si="31"/>
        <v>1235.9520661753133</v>
      </c>
      <c r="N189">
        <f t="shared" si="33"/>
        <v>138</v>
      </c>
    </row>
    <row r="190" spans="2:14" x14ac:dyDescent="0.2">
      <c r="B190">
        <f t="shared" si="25"/>
        <v>139</v>
      </c>
      <c r="C190" t="str">
        <f>IF(B189&lt;User!$B$25, Quellstärke/(Volumen*Verlustrate)*(1-EXP(-Verlustrate*B190)),"")</f>
        <v/>
      </c>
      <c r="D190">
        <f>IF(B190&gt;User!$B$25, Quellstärke/(Volumen*Verlustrate)*(1-EXP(-Verlustrate*User!$B$25))  * EXP(-Verlustrate*(B190-User!$B$25)), "")</f>
        <v>41.312765095095664</v>
      </c>
      <c r="E190">
        <f t="shared" si="24"/>
        <v>41.312765095095664</v>
      </c>
      <c r="F190">
        <f t="shared" si="26"/>
        <v>186.50748304845393</v>
      </c>
      <c r="G190">
        <f t="shared" si="27"/>
        <v>373.01496609690787</v>
      </c>
      <c r="H190">
        <f t="shared" si="28"/>
        <v>1119.0448982907228</v>
      </c>
      <c r="I190">
        <f t="shared" si="32"/>
        <v>139</v>
      </c>
      <c r="J190">
        <f>IF(B189&lt;User!$B$25, C190+C$32/(INTERZONALFLOW)*(1-EXP(-INTERZONALFLOW/NFVOL*B190)),D190)</f>
        <v>41.312765095095664</v>
      </c>
      <c r="K190">
        <f t="shared" si="29"/>
        <v>206.30185676743218</v>
      </c>
      <c r="L190">
        <f t="shared" si="30"/>
        <v>412.60371353486437</v>
      </c>
      <c r="M190">
        <f t="shared" si="31"/>
        <v>1237.8111406045928</v>
      </c>
      <c r="N190">
        <f t="shared" si="33"/>
        <v>139</v>
      </c>
    </row>
    <row r="191" spans="2:14" x14ac:dyDescent="0.2">
      <c r="B191">
        <f t="shared" si="25"/>
        <v>140</v>
      </c>
      <c r="C191" t="str">
        <f>IF(B190&lt;User!$B$25, Quellstärke/(Volumen*Verlustrate)*(1-EXP(-Verlustrate*B191)),"")</f>
        <v/>
      </c>
      <c r="D191">
        <f>IF(B191&gt;User!$B$25, Quellstärke/(Volumen*Verlustrate)*(1-EXP(-Verlustrate*User!$B$25))  * EXP(-Verlustrate*(B191-User!$B$25)), "")</f>
        <v>40.205453182915676</v>
      </c>
      <c r="E191">
        <f t="shared" si="24"/>
        <v>40.205453182915676</v>
      </c>
      <c r="F191">
        <f t="shared" si="26"/>
        <v>186.80902394732581</v>
      </c>
      <c r="G191">
        <f t="shared" si="27"/>
        <v>373.61804789465162</v>
      </c>
      <c r="H191">
        <f t="shared" si="28"/>
        <v>1120.8541436839539</v>
      </c>
      <c r="I191">
        <f t="shared" si="32"/>
        <v>140</v>
      </c>
      <c r="J191">
        <f>IF(B190&lt;User!$B$25, C191+C$32/(INTERZONALFLOW)*(1-EXP(-INTERZONALFLOW/NFVOL*B191)),D191)</f>
        <v>40.205453182915676</v>
      </c>
      <c r="K191">
        <f t="shared" si="29"/>
        <v>206.60339766630406</v>
      </c>
      <c r="L191">
        <f t="shared" si="30"/>
        <v>413.20679533260812</v>
      </c>
      <c r="M191">
        <f t="shared" si="31"/>
        <v>1239.6203859978239</v>
      </c>
      <c r="N191">
        <f t="shared" si="33"/>
        <v>140</v>
      </c>
    </row>
    <row r="192" spans="2:14" x14ac:dyDescent="0.2">
      <c r="B192">
        <f t="shared" si="25"/>
        <v>141</v>
      </c>
      <c r="C192" t="str">
        <f>IF(B191&lt;User!$B$25, Quellstärke/(Volumen*Verlustrate)*(1-EXP(-Verlustrate*B192)),"")</f>
        <v/>
      </c>
      <c r="D192">
        <f>IF(B192&gt;User!$B$25, Quellstärke/(Volumen*Verlustrate)*(1-EXP(-Verlustrate*User!$B$25))  * EXP(-Verlustrate*(B192-User!$B$25)), "")</f>
        <v>39.127820709234491</v>
      </c>
      <c r="E192">
        <f t="shared" si="24"/>
        <v>39.127820709234491</v>
      </c>
      <c r="F192">
        <f t="shared" si="26"/>
        <v>187.10248260264507</v>
      </c>
      <c r="G192">
        <f t="shared" si="27"/>
        <v>374.20496520529014</v>
      </c>
      <c r="H192">
        <f t="shared" si="28"/>
        <v>1122.6148956158695</v>
      </c>
      <c r="I192">
        <f t="shared" si="32"/>
        <v>141</v>
      </c>
      <c r="J192">
        <f>IF(B191&lt;User!$B$25, C192+C$32/(INTERZONALFLOW)*(1-EXP(-INTERZONALFLOW/NFVOL*B192)),D192)</f>
        <v>39.127820709234491</v>
      </c>
      <c r="K192">
        <f t="shared" si="29"/>
        <v>206.89685632162332</v>
      </c>
      <c r="L192">
        <f t="shared" si="30"/>
        <v>413.79371264324664</v>
      </c>
      <c r="M192">
        <f t="shared" si="31"/>
        <v>1241.3811379297395</v>
      </c>
      <c r="N192">
        <f t="shared" si="33"/>
        <v>141</v>
      </c>
    </row>
    <row r="193" spans="2:14" x14ac:dyDescent="0.2">
      <c r="B193">
        <f t="shared" si="25"/>
        <v>142</v>
      </c>
      <c r="C193" t="str">
        <f>IF(B192&lt;User!$B$25, Quellstärke/(Volumen*Verlustrate)*(1-EXP(-Verlustrate*B193)),"")</f>
        <v/>
      </c>
      <c r="D193">
        <f>IF(B193&gt;User!$B$25, Quellstärke/(Volumen*Verlustrate)*(1-EXP(-Verlustrate*User!$B$25))  * EXP(-Verlustrate*(B193-User!$B$25)), "")</f>
        <v>38.079072171845461</v>
      </c>
      <c r="E193">
        <f t="shared" si="24"/>
        <v>38.079072171845461</v>
      </c>
      <c r="F193">
        <f t="shared" si="26"/>
        <v>187.38807564393392</v>
      </c>
      <c r="G193">
        <f t="shared" si="27"/>
        <v>374.77615128786783</v>
      </c>
      <c r="H193">
        <f t="shared" si="28"/>
        <v>1124.3284538636026</v>
      </c>
      <c r="I193">
        <f t="shared" si="32"/>
        <v>142</v>
      </c>
      <c r="J193">
        <f>IF(B192&lt;User!$B$25, C193+C$32/(INTERZONALFLOW)*(1-EXP(-INTERZONALFLOW/NFVOL*B193)),D193)</f>
        <v>38.079072171845461</v>
      </c>
      <c r="K193">
        <f t="shared" si="29"/>
        <v>207.18244936291217</v>
      </c>
      <c r="L193">
        <f t="shared" si="30"/>
        <v>414.36489872582433</v>
      </c>
      <c r="M193">
        <f t="shared" si="31"/>
        <v>1243.0946961774725</v>
      </c>
      <c r="N193">
        <f t="shared" si="33"/>
        <v>142</v>
      </c>
    </row>
    <row r="194" spans="2:14" x14ac:dyDescent="0.2">
      <c r="B194">
        <f t="shared" si="25"/>
        <v>143</v>
      </c>
      <c r="C194" t="str">
        <f>IF(B193&lt;User!$B$25, Quellstärke/(Volumen*Verlustrate)*(1-EXP(-Verlustrate*B194)),"")</f>
        <v/>
      </c>
      <c r="D194">
        <f>IF(B194&gt;User!$B$25, Quellstärke/(Volumen*Verlustrate)*(1-EXP(-Verlustrate*User!$B$25))  * EXP(-Verlustrate*(B194-User!$B$25)), "")</f>
        <v>37.058433390500568</v>
      </c>
      <c r="E194">
        <f t="shared" si="24"/>
        <v>37.058433390500568</v>
      </c>
      <c r="F194">
        <f t="shared" si="26"/>
        <v>187.66601389436266</v>
      </c>
      <c r="G194">
        <f t="shared" si="27"/>
        <v>375.33202778872533</v>
      </c>
      <c r="H194">
        <f t="shared" si="28"/>
        <v>1125.9960833661751</v>
      </c>
      <c r="I194">
        <f t="shared" si="32"/>
        <v>143</v>
      </c>
      <c r="J194">
        <f>IF(B193&lt;User!$B$25, C194+C$32/(INTERZONALFLOW)*(1-EXP(-INTERZONALFLOW/NFVOL*B194)),D194)</f>
        <v>37.058433390500568</v>
      </c>
      <c r="K194">
        <f t="shared" si="29"/>
        <v>207.46038761334091</v>
      </c>
      <c r="L194">
        <f t="shared" si="30"/>
        <v>414.92077522668183</v>
      </c>
      <c r="M194">
        <f t="shared" si="31"/>
        <v>1244.762325680045</v>
      </c>
      <c r="N194">
        <f t="shared" si="33"/>
        <v>143</v>
      </c>
    </row>
    <row r="195" spans="2:14" x14ac:dyDescent="0.2">
      <c r="B195">
        <f t="shared" si="25"/>
        <v>144</v>
      </c>
      <c r="C195" t="str">
        <f>IF(B194&lt;User!$B$25, Quellstärke/(Volumen*Verlustrate)*(1-EXP(-Verlustrate*B195)),"")</f>
        <v/>
      </c>
      <c r="D195">
        <f>IF(B195&gt;User!$B$25, Quellstärke/(Volumen*Verlustrate)*(1-EXP(-Verlustrate*User!$B$25))  * EXP(-Verlustrate*(B195-User!$B$25)), "")</f>
        <v>36.065150935414991</v>
      </c>
      <c r="E195">
        <f t="shared" si="24"/>
        <v>36.065150935414991</v>
      </c>
      <c r="F195">
        <f t="shared" si="26"/>
        <v>187.93650252637826</v>
      </c>
      <c r="G195">
        <f t="shared" si="27"/>
        <v>375.87300505275653</v>
      </c>
      <c r="H195">
        <f t="shared" si="28"/>
        <v>1127.6190151582687</v>
      </c>
      <c r="I195">
        <f t="shared" si="32"/>
        <v>144</v>
      </c>
      <c r="J195">
        <f>IF(B194&lt;User!$B$25, C195+C$32/(INTERZONALFLOW)*(1-EXP(-INTERZONALFLOW/NFVOL*B195)),D195)</f>
        <v>36.065150935414991</v>
      </c>
      <c r="K195">
        <f t="shared" si="29"/>
        <v>207.73087624535651</v>
      </c>
      <c r="L195">
        <f t="shared" si="30"/>
        <v>415.46175249071302</v>
      </c>
      <c r="M195">
        <f t="shared" si="31"/>
        <v>1246.3852574721386</v>
      </c>
      <c r="N195">
        <f t="shared" si="33"/>
        <v>144</v>
      </c>
    </row>
    <row r="196" spans="2:14" x14ac:dyDescent="0.2">
      <c r="B196">
        <f t="shared" si="25"/>
        <v>145</v>
      </c>
      <c r="C196" t="str">
        <f>IF(B195&lt;User!$B$25, Quellstärke/(Volumen*Verlustrate)*(1-EXP(-Verlustrate*B196)),"")</f>
        <v/>
      </c>
      <c r="D196">
        <f>IF(B196&gt;User!$B$25, Quellstärke/(Volumen*Verlustrate)*(1-EXP(-Verlustrate*User!$B$25))  * EXP(-Verlustrate*(B196-User!$B$25)), "")</f>
        <v>35.098491571089482</v>
      </c>
      <c r="E196">
        <f t="shared" si="24"/>
        <v>35.098491571089482</v>
      </c>
      <c r="F196">
        <f t="shared" si="26"/>
        <v>188.19974121316145</v>
      </c>
      <c r="G196">
        <f t="shared" si="27"/>
        <v>376.39948242632289</v>
      </c>
      <c r="H196">
        <f t="shared" si="28"/>
        <v>1129.1984472789677</v>
      </c>
      <c r="I196">
        <f t="shared" si="32"/>
        <v>145</v>
      </c>
      <c r="J196">
        <f>IF(B195&lt;User!$B$25, C196+C$32/(INTERZONALFLOW)*(1-EXP(-INTERZONALFLOW/NFVOL*B196)),D196)</f>
        <v>35.098491571089482</v>
      </c>
      <c r="K196">
        <f t="shared" si="29"/>
        <v>207.99411493213969</v>
      </c>
      <c r="L196">
        <f t="shared" si="30"/>
        <v>415.98822986427939</v>
      </c>
      <c r="M196">
        <f t="shared" si="31"/>
        <v>1247.9646895928377</v>
      </c>
      <c r="N196">
        <f t="shared" si="33"/>
        <v>145</v>
      </c>
    </row>
    <row r="197" spans="2:14" x14ac:dyDescent="0.2">
      <c r="B197">
        <f t="shared" si="25"/>
        <v>146</v>
      </c>
      <c r="C197" t="str">
        <f>IF(B196&lt;User!$B$25, Quellstärke/(Volumen*Verlustrate)*(1-EXP(-Verlustrate*B197)),"")</f>
        <v/>
      </c>
      <c r="D197">
        <f>IF(B197&gt;User!$B$25, Quellstärke/(Volumen*Verlustrate)*(1-EXP(-Verlustrate*User!$B$25))  * EXP(-Verlustrate*(B197-User!$B$25)), "")</f>
        <v>34.157741715040011</v>
      </c>
      <c r="E197">
        <f t="shared" si="24"/>
        <v>34.157741715040011</v>
      </c>
      <c r="F197">
        <f t="shared" si="26"/>
        <v>188.45592427602423</v>
      </c>
      <c r="G197">
        <f t="shared" si="27"/>
        <v>376.91184855204847</v>
      </c>
      <c r="H197">
        <f t="shared" si="28"/>
        <v>1130.7355456561445</v>
      </c>
      <c r="I197">
        <f t="shared" si="32"/>
        <v>146</v>
      </c>
      <c r="J197">
        <f>IF(B196&lt;User!$B$25, C197+C$32/(INTERZONALFLOW)*(1-EXP(-INTERZONALFLOW/NFVOL*B197)),D197)</f>
        <v>34.157741715040011</v>
      </c>
      <c r="K197">
        <f t="shared" si="29"/>
        <v>208.25029799500248</v>
      </c>
      <c r="L197">
        <f t="shared" si="30"/>
        <v>416.50059599000497</v>
      </c>
      <c r="M197">
        <f t="shared" si="31"/>
        <v>1249.5017879700144</v>
      </c>
      <c r="N197">
        <f t="shared" si="33"/>
        <v>146</v>
      </c>
    </row>
    <row r="198" spans="2:14" x14ac:dyDescent="0.2">
      <c r="B198">
        <f t="shared" si="25"/>
        <v>147</v>
      </c>
      <c r="C198" t="str">
        <f>IF(B197&lt;User!$B$25, Quellstärke/(Volumen*Verlustrate)*(1-EXP(-Verlustrate*B198)),"")</f>
        <v/>
      </c>
      <c r="D198">
        <f>IF(B198&gt;User!$B$25, Quellstärke/(Volumen*Verlustrate)*(1-EXP(-Verlustrate*User!$B$25))  * EXP(-Verlustrate*(B198-User!$B$25)), "")</f>
        <v>33.242206911035304</v>
      </c>
      <c r="E198">
        <f t="shared" ref="E198:E261" si="34">IF(ISNUMBER(C198),C198)+IF((ISNUMBER(D198)),D198)</f>
        <v>33.242206911035304</v>
      </c>
      <c r="F198">
        <f t="shared" si="26"/>
        <v>188.70524082785701</v>
      </c>
      <c r="G198">
        <f t="shared" si="27"/>
        <v>377.41048165571402</v>
      </c>
      <c r="H198">
        <f t="shared" si="28"/>
        <v>1132.231444967141</v>
      </c>
      <c r="I198">
        <f t="shared" si="32"/>
        <v>147</v>
      </c>
      <c r="J198">
        <f>IF(B197&lt;User!$B$25, C198+C$32/(INTERZONALFLOW)*(1-EXP(-INTERZONALFLOW/NFVOL*B198)),D198)</f>
        <v>33.242206911035304</v>
      </c>
      <c r="K198">
        <f t="shared" si="29"/>
        <v>208.49961454683526</v>
      </c>
      <c r="L198">
        <f t="shared" si="30"/>
        <v>416.99922909367052</v>
      </c>
      <c r="M198">
        <f t="shared" si="31"/>
        <v>1250.9976872810109</v>
      </c>
      <c r="N198">
        <f t="shared" si="33"/>
        <v>147</v>
      </c>
    </row>
    <row r="199" spans="2:14" x14ac:dyDescent="0.2">
      <c r="B199">
        <f t="shared" si="25"/>
        <v>148</v>
      </c>
      <c r="C199" t="str">
        <f>IF(B198&lt;User!$B$25, Quellstärke/(Volumen*Verlustrate)*(1-EXP(-Verlustrate*B199)),"")</f>
        <v/>
      </c>
      <c r="D199">
        <f>IF(B199&gt;User!$B$25, Quellstärke/(Volumen*Verlustrate)*(1-EXP(-Verlustrate*User!$B$25))  * EXP(-Verlustrate*(B199-User!$B$25)), "")</f>
        <v>32.351211316453053</v>
      </c>
      <c r="E199">
        <f t="shared" si="34"/>
        <v>32.351211316453053</v>
      </c>
      <c r="F199">
        <f t="shared" si="26"/>
        <v>188.94787491273041</v>
      </c>
      <c r="G199">
        <f t="shared" si="27"/>
        <v>377.89574982546083</v>
      </c>
      <c r="H199">
        <f t="shared" si="28"/>
        <v>1133.6872494763813</v>
      </c>
      <c r="I199">
        <f t="shared" si="32"/>
        <v>148</v>
      </c>
      <c r="J199">
        <f>IF(B198&lt;User!$B$25, C199+C$32/(INTERZONALFLOW)*(1-EXP(-INTERZONALFLOW/NFVOL*B199)),D199)</f>
        <v>32.351211316453053</v>
      </c>
      <c r="K199">
        <f t="shared" si="29"/>
        <v>208.74224863170866</v>
      </c>
      <c r="L199">
        <f t="shared" si="30"/>
        <v>417.48449726341732</v>
      </c>
      <c r="M199">
        <f t="shared" si="31"/>
        <v>1252.4534917902513</v>
      </c>
      <c r="N199">
        <f t="shared" si="33"/>
        <v>148</v>
      </c>
    </row>
    <row r="200" spans="2:14" x14ac:dyDescent="0.2">
      <c r="B200">
        <f t="shared" si="25"/>
        <v>149</v>
      </c>
      <c r="C200" t="str">
        <f>IF(B199&lt;User!$B$25, Quellstärke/(Volumen*Verlustrate)*(1-EXP(-Verlustrate*B200)),"")</f>
        <v/>
      </c>
      <c r="D200">
        <f>IF(B200&gt;User!$B$25, Quellstärke/(Volumen*Verlustrate)*(1-EXP(-Verlustrate*User!$B$25))  * EXP(-Verlustrate*(B200-User!$B$25)), "")</f>
        <v>31.484097203376816</v>
      </c>
      <c r="E200">
        <f t="shared" si="34"/>
        <v>31.484097203376816</v>
      </c>
      <c r="F200">
        <f t="shared" si="26"/>
        <v>189.18400564175573</v>
      </c>
      <c r="G200">
        <f t="shared" si="27"/>
        <v>378.36801128351146</v>
      </c>
      <c r="H200">
        <f t="shared" si="28"/>
        <v>1135.1040338505334</v>
      </c>
      <c r="I200">
        <f t="shared" si="32"/>
        <v>149</v>
      </c>
      <c r="J200">
        <f>IF(B199&lt;User!$B$25, C200+C$32/(INTERZONALFLOW)*(1-EXP(-INTERZONALFLOW/NFVOL*B200)),D200)</f>
        <v>31.484097203376816</v>
      </c>
      <c r="K200">
        <f t="shared" si="29"/>
        <v>208.97837936073398</v>
      </c>
      <c r="L200">
        <f t="shared" si="30"/>
        <v>417.95675872146796</v>
      </c>
      <c r="M200">
        <f t="shared" si="31"/>
        <v>1253.8702761644033</v>
      </c>
      <c r="N200">
        <f t="shared" si="33"/>
        <v>149</v>
      </c>
    </row>
    <row r="201" spans="2:14" x14ac:dyDescent="0.2">
      <c r="B201">
        <f t="shared" si="25"/>
        <v>150</v>
      </c>
      <c r="C201" t="str">
        <f>IF(B200&lt;User!$B$25, Quellstärke/(Volumen*Verlustrate)*(1-EXP(-Verlustrate*B201)),"")</f>
        <v/>
      </c>
      <c r="D201">
        <f>IF(B201&gt;User!$B$25, Quellstärke/(Volumen*Verlustrate)*(1-EXP(-Verlustrate*User!$B$25))  * EXP(-Verlustrate*(B201-User!$B$25)), "")</f>
        <v>30.640224473064929</v>
      </c>
      <c r="E201">
        <f t="shared" si="34"/>
        <v>30.640224473064929</v>
      </c>
      <c r="F201">
        <f t="shared" si="26"/>
        <v>189.41380732530371</v>
      </c>
      <c r="G201">
        <f t="shared" si="27"/>
        <v>378.82761465060742</v>
      </c>
      <c r="H201">
        <f t="shared" si="28"/>
        <v>1136.4828439518212</v>
      </c>
      <c r="I201">
        <f t="shared" si="32"/>
        <v>150</v>
      </c>
      <c r="J201">
        <f>IF(B200&lt;User!$B$25, C201+C$32/(INTERZONALFLOW)*(1-EXP(-INTERZONALFLOW/NFVOL*B201)),D201)</f>
        <v>30.640224473064929</v>
      </c>
      <c r="K201">
        <f t="shared" si="29"/>
        <v>209.20818104428196</v>
      </c>
      <c r="L201">
        <f t="shared" si="30"/>
        <v>418.41636208856391</v>
      </c>
      <c r="M201">
        <f t="shared" si="31"/>
        <v>1255.2490862656912</v>
      </c>
      <c r="N201">
        <f t="shared" si="33"/>
        <v>150</v>
      </c>
    </row>
    <row r="202" spans="2:14" x14ac:dyDescent="0.2">
      <c r="B202">
        <f t="shared" si="25"/>
        <v>151</v>
      </c>
      <c r="C202" t="str">
        <f>IF(B201&lt;User!$B$25, Quellstärke/(Volumen*Verlustrate)*(1-EXP(-Verlustrate*B202)),"")</f>
        <v/>
      </c>
      <c r="D202">
        <f>IF(B202&gt;User!$B$25, Quellstärke/(Volumen*Verlustrate)*(1-EXP(-Verlustrate*User!$B$25))  * EXP(-Verlustrate*(B202-User!$B$25)), "")</f>
        <v>29.81897018343324</v>
      </c>
      <c r="E202">
        <f t="shared" si="34"/>
        <v>29.81897018343324</v>
      </c>
      <c r="F202">
        <f t="shared" si="26"/>
        <v>189.63744960167946</v>
      </c>
      <c r="G202">
        <f t="shared" si="27"/>
        <v>379.27489920335893</v>
      </c>
      <c r="H202">
        <f t="shared" si="28"/>
        <v>1137.8246976100756</v>
      </c>
      <c r="I202">
        <f t="shared" si="32"/>
        <v>151</v>
      </c>
      <c r="J202">
        <f>IF(B201&lt;User!$B$25, C202+C$32/(INTERZONALFLOW)*(1-EXP(-INTERZONALFLOW/NFVOL*B202)),D202)</f>
        <v>29.81897018343324</v>
      </c>
      <c r="K202">
        <f t="shared" si="29"/>
        <v>209.43182332065771</v>
      </c>
      <c r="L202">
        <f t="shared" si="30"/>
        <v>418.86364664131543</v>
      </c>
      <c r="M202">
        <f t="shared" si="31"/>
        <v>1256.5909399239456</v>
      </c>
      <c r="N202">
        <f t="shared" si="33"/>
        <v>151</v>
      </c>
    </row>
    <row r="203" spans="2:14" x14ac:dyDescent="0.2">
      <c r="B203">
        <f t="shared" si="25"/>
        <v>152</v>
      </c>
      <c r="C203" t="str">
        <f>IF(B202&lt;User!$B$25, Quellstärke/(Volumen*Verlustrate)*(1-EXP(-Verlustrate*B203)),"")</f>
        <v/>
      </c>
      <c r="D203">
        <f>IF(B203&gt;User!$B$25, Quellstärke/(Volumen*Verlustrate)*(1-EXP(-Verlustrate*User!$B$25))  * EXP(-Verlustrate*(B203-User!$B$25)), "")</f>
        <v>29.019728089202768</v>
      </c>
      <c r="E203">
        <f t="shared" si="34"/>
        <v>29.019728089202768</v>
      </c>
      <c r="F203">
        <f t="shared" si="26"/>
        <v>189.85509756234848</v>
      </c>
      <c r="G203">
        <f t="shared" si="27"/>
        <v>379.71019512469695</v>
      </c>
      <c r="H203">
        <f t="shared" si="28"/>
        <v>1139.1305853740898</v>
      </c>
      <c r="I203">
        <f t="shared" si="32"/>
        <v>152</v>
      </c>
      <c r="J203">
        <f>IF(B202&lt;User!$B$25, C203+C$32/(INTERZONALFLOW)*(1-EXP(-INTERZONALFLOW/NFVOL*B203)),D203)</f>
        <v>29.019728089202768</v>
      </c>
      <c r="K203">
        <f t="shared" si="29"/>
        <v>209.64947128132673</v>
      </c>
      <c r="L203">
        <f t="shared" si="30"/>
        <v>419.29894256265345</v>
      </c>
      <c r="M203">
        <f t="shared" si="31"/>
        <v>1257.8968276879598</v>
      </c>
      <c r="N203">
        <f t="shared" si="33"/>
        <v>152</v>
      </c>
    </row>
    <row r="204" spans="2:14" x14ac:dyDescent="0.2">
      <c r="B204">
        <f t="shared" si="25"/>
        <v>153</v>
      </c>
      <c r="C204" t="str">
        <f>IF(B203&lt;User!$B$25, Quellstärke/(Volumen*Verlustrate)*(1-EXP(-Verlustrate*B204)),"")</f>
        <v/>
      </c>
      <c r="D204">
        <f>IF(B204&gt;User!$B$25, Quellstärke/(Volumen*Verlustrate)*(1-EXP(-Verlustrate*User!$B$25))  * EXP(-Verlustrate*(B204-User!$B$25)), "")</f>
        <v>28.241908194372883</v>
      </c>
      <c r="E204">
        <f t="shared" si="34"/>
        <v>28.241908194372883</v>
      </c>
      <c r="F204">
        <f t="shared" si="26"/>
        <v>190.06691187380628</v>
      </c>
      <c r="G204">
        <f t="shared" si="27"/>
        <v>380.13382374761255</v>
      </c>
      <c r="H204">
        <f t="shared" si="28"/>
        <v>1140.4014712428366</v>
      </c>
      <c r="I204">
        <f t="shared" si="32"/>
        <v>153</v>
      </c>
      <c r="J204">
        <f>IF(B203&lt;User!$B$25, C204+C$32/(INTERZONALFLOW)*(1-EXP(-INTERZONALFLOW/NFVOL*B204)),D204)</f>
        <v>28.241908194372883</v>
      </c>
      <c r="K204">
        <f t="shared" si="29"/>
        <v>209.86128559278453</v>
      </c>
      <c r="L204">
        <f t="shared" si="30"/>
        <v>419.72257118556905</v>
      </c>
      <c r="M204">
        <f t="shared" si="31"/>
        <v>1259.1677135567065</v>
      </c>
      <c r="N204">
        <f t="shared" si="33"/>
        <v>153</v>
      </c>
    </row>
    <row r="205" spans="2:14" x14ac:dyDescent="0.2">
      <c r="B205">
        <f t="shared" si="25"/>
        <v>154</v>
      </c>
      <c r="C205" t="str">
        <f>IF(B204&lt;User!$B$25, Quellstärke/(Volumen*Verlustrate)*(1-EXP(-Verlustrate*B205)),"")</f>
        <v/>
      </c>
      <c r="D205">
        <f>IF(B205&gt;User!$B$25, Quellstärke/(Volumen*Verlustrate)*(1-EXP(-Verlustrate*User!$B$25))  * EXP(-Verlustrate*(B205-User!$B$25)), "")</f>
        <v>27.484936316689598</v>
      </c>
      <c r="E205">
        <f t="shared" si="34"/>
        <v>27.484936316689598</v>
      </c>
      <c r="F205">
        <f t="shared" si="26"/>
        <v>190.27304889618145</v>
      </c>
      <c r="G205">
        <f t="shared" si="27"/>
        <v>380.5460977923629</v>
      </c>
      <c r="H205">
        <f t="shared" si="28"/>
        <v>1141.6382933770876</v>
      </c>
      <c r="I205">
        <f t="shared" si="32"/>
        <v>154</v>
      </c>
      <c r="J205">
        <f>IF(B204&lt;User!$B$25, C205+C$32/(INTERZONALFLOW)*(1-EXP(-INTERZONALFLOW/NFVOL*B205)),D205)</f>
        <v>27.484936316689598</v>
      </c>
      <c r="K205">
        <f t="shared" si="29"/>
        <v>210.0674226151597</v>
      </c>
      <c r="L205">
        <f t="shared" si="30"/>
        <v>420.1348452303194</v>
      </c>
      <c r="M205">
        <f t="shared" si="31"/>
        <v>1260.4045356909576</v>
      </c>
      <c r="N205">
        <f t="shared" si="33"/>
        <v>154</v>
      </c>
    </row>
    <row r="206" spans="2:14" x14ac:dyDescent="0.2">
      <c r="B206">
        <f t="shared" si="25"/>
        <v>155</v>
      </c>
      <c r="C206" t="str">
        <f>IF(B205&lt;User!$B$25, Quellstärke/(Volumen*Verlustrate)*(1-EXP(-Verlustrate*B206)),"")</f>
        <v/>
      </c>
      <c r="D206">
        <f>IF(B206&gt;User!$B$25, Quellstärke/(Volumen*Verlustrate)*(1-EXP(-Verlustrate*User!$B$25))  * EXP(-Verlustrate*(B206-User!$B$25)), "")</f>
        <v>26.748253663787441</v>
      </c>
      <c r="E206">
        <f t="shared" si="34"/>
        <v>26.748253663787441</v>
      </c>
      <c r="F206">
        <f t="shared" si="26"/>
        <v>190.47366079865986</v>
      </c>
      <c r="G206">
        <f t="shared" si="27"/>
        <v>380.94732159731973</v>
      </c>
      <c r="H206">
        <f t="shared" si="28"/>
        <v>1142.8419647919582</v>
      </c>
      <c r="I206">
        <f t="shared" si="32"/>
        <v>155</v>
      </c>
      <c r="J206">
        <f>IF(B205&lt;User!$B$25, C206+C$32/(INTERZONALFLOW)*(1-EXP(-INTERZONALFLOW/NFVOL*B206)),D206)</f>
        <v>26.748253663787441</v>
      </c>
      <c r="K206">
        <f t="shared" si="29"/>
        <v>210.26803451763811</v>
      </c>
      <c r="L206">
        <f t="shared" si="30"/>
        <v>420.53606903527623</v>
      </c>
      <c r="M206">
        <f t="shared" si="31"/>
        <v>1261.6082071058281</v>
      </c>
      <c r="N206">
        <f t="shared" si="33"/>
        <v>155</v>
      </c>
    </row>
    <row r="207" spans="2:14" x14ac:dyDescent="0.2">
      <c r="B207">
        <f t="shared" si="25"/>
        <v>156</v>
      </c>
      <c r="C207" t="str">
        <f>IF(B206&lt;User!$B$25, Quellstärke/(Volumen*Verlustrate)*(1-EXP(-Verlustrate*B207)),"")</f>
        <v/>
      </c>
      <c r="D207">
        <f>IF(B207&gt;User!$B$25, Quellstärke/(Volumen*Verlustrate)*(1-EXP(-Verlustrate*User!$B$25))  * EXP(-Verlustrate*(B207-User!$B$25)), "")</f>
        <v>26.031316420692082</v>
      </c>
      <c r="E207">
        <f t="shared" si="34"/>
        <v>26.031316420692082</v>
      </c>
      <c r="F207">
        <f t="shared" si="26"/>
        <v>190.66889567181505</v>
      </c>
      <c r="G207">
        <f t="shared" si="27"/>
        <v>381.3377913436301</v>
      </c>
      <c r="H207">
        <f t="shared" si="28"/>
        <v>1144.0133740308893</v>
      </c>
      <c r="I207">
        <f t="shared" si="32"/>
        <v>156</v>
      </c>
      <c r="J207">
        <f>IF(B206&lt;User!$B$25, C207+C$32/(INTERZONALFLOW)*(1-EXP(-INTERZONALFLOW/NFVOL*B207)),D207)</f>
        <v>26.031316420692082</v>
      </c>
      <c r="K207">
        <f t="shared" si="29"/>
        <v>210.4632693907933</v>
      </c>
      <c r="L207">
        <f t="shared" si="30"/>
        <v>420.9265387815866</v>
      </c>
      <c r="M207">
        <f t="shared" si="31"/>
        <v>1262.7796163447592</v>
      </c>
      <c r="N207">
        <f t="shared" si="33"/>
        <v>156</v>
      </c>
    </row>
    <row r="208" spans="2:14" x14ac:dyDescent="0.2">
      <c r="B208">
        <f t="shared" si="25"/>
        <v>157</v>
      </c>
      <c r="C208" t="str">
        <f>IF(B207&lt;User!$B$25, Quellstärke/(Volumen*Verlustrate)*(1-EXP(-Verlustrate*B208)),"")</f>
        <v/>
      </c>
      <c r="D208">
        <f>IF(B208&gt;User!$B$25, Quellstärke/(Volumen*Verlustrate)*(1-EXP(-Verlustrate*User!$B$25))  * EXP(-Verlustrate*(B208-User!$B$25)), "")</f>
        <v>25.33359534837923</v>
      </c>
      <c r="E208">
        <f t="shared" si="34"/>
        <v>25.33359534837923</v>
      </c>
      <c r="F208">
        <f t="shared" si="26"/>
        <v>190.85889763692791</v>
      </c>
      <c r="G208">
        <f t="shared" si="27"/>
        <v>381.71779527385581</v>
      </c>
      <c r="H208">
        <f t="shared" si="28"/>
        <v>1145.1533858215664</v>
      </c>
      <c r="I208">
        <f t="shared" si="32"/>
        <v>157</v>
      </c>
      <c r="J208">
        <f>IF(B207&lt;User!$B$25, C208+C$32/(INTERZONALFLOW)*(1-EXP(-INTERZONALFLOW/NFVOL*B208)),D208)</f>
        <v>25.33359534837923</v>
      </c>
      <c r="K208">
        <f t="shared" si="29"/>
        <v>210.65327135590616</v>
      </c>
      <c r="L208">
        <f t="shared" si="30"/>
        <v>421.30654271181231</v>
      </c>
      <c r="M208">
        <f t="shared" si="31"/>
        <v>1263.9196281354364</v>
      </c>
      <c r="N208">
        <f t="shared" si="33"/>
        <v>157</v>
      </c>
    </row>
    <row r="209" spans="2:14" x14ac:dyDescent="0.2">
      <c r="B209">
        <f t="shared" si="25"/>
        <v>158</v>
      </c>
      <c r="C209" t="str">
        <f>IF(B208&lt;User!$B$25, Quellstärke/(Volumen*Verlustrate)*(1-EXP(-Verlustrate*B209)),"")</f>
        <v/>
      </c>
      <c r="D209">
        <f>IF(B209&gt;User!$B$25, Quellstärke/(Volumen*Verlustrate)*(1-EXP(-Verlustrate*User!$B$25))  * EXP(-Verlustrate*(B209-User!$B$25)), "")</f>
        <v>24.654575393093349</v>
      </c>
      <c r="E209">
        <f t="shared" si="34"/>
        <v>24.654575393093349</v>
      </c>
      <c r="F209">
        <f t="shared" si="26"/>
        <v>191.04380695237612</v>
      </c>
      <c r="G209">
        <f t="shared" si="27"/>
        <v>382.08761390475223</v>
      </c>
      <c r="H209">
        <f t="shared" si="28"/>
        <v>1146.2628417142557</v>
      </c>
      <c r="I209">
        <f t="shared" si="32"/>
        <v>158</v>
      </c>
      <c r="J209">
        <f>IF(B208&lt;User!$B$25, C209+C$32/(INTERZONALFLOW)*(1-EXP(-INTERZONALFLOW/NFVOL*B209)),D209)</f>
        <v>24.654575393093349</v>
      </c>
      <c r="K209">
        <f t="shared" si="29"/>
        <v>210.83818067135437</v>
      </c>
      <c r="L209">
        <f t="shared" si="30"/>
        <v>421.67636134270873</v>
      </c>
      <c r="M209">
        <f t="shared" si="31"/>
        <v>1265.0290840281257</v>
      </c>
      <c r="N209">
        <f t="shared" si="33"/>
        <v>158</v>
      </c>
    </row>
    <row r="210" spans="2:14" x14ac:dyDescent="0.2">
      <c r="B210">
        <f t="shared" si="25"/>
        <v>159</v>
      </c>
      <c r="C210" t="str">
        <f>IF(B209&lt;User!$B$25, Quellstärke/(Volumen*Verlustrate)*(1-EXP(-Verlustrate*B210)),"")</f>
        <v/>
      </c>
      <c r="D210">
        <f>IF(B210&gt;User!$B$25, Quellstärke/(Volumen*Verlustrate)*(1-EXP(-Verlustrate*User!$B$25))  * EXP(-Verlustrate*(B210-User!$B$25)), "")</f>
        <v>23.993755306137881</v>
      </c>
      <c r="E210">
        <f t="shared" si="34"/>
        <v>23.993755306137881</v>
      </c>
      <c r="F210">
        <f t="shared" si="26"/>
        <v>191.22376011717216</v>
      </c>
      <c r="G210">
        <f t="shared" si="27"/>
        <v>382.44752023434432</v>
      </c>
      <c r="H210">
        <f t="shared" si="28"/>
        <v>1147.3425607030319</v>
      </c>
      <c r="I210">
        <f t="shared" si="32"/>
        <v>159</v>
      </c>
      <c r="J210">
        <f>IF(B209&lt;User!$B$25, C210+C$32/(INTERZONALFLOW)*(1-EXP(-INTERZONALFLOW/NFVOL*B210)),D210)</f>
        <v>23.993755306137881</v>
      </c>
      <c r="K210">
        <f t="shared" si="29"/>
        <v>211.01813383615041</v>
      </c>
      <c r="L210">
        <f t="shared" si="30"/>
        <v>422.03626767230082</v>
      </c>
      <c r="M210">
        <f t="shared" si="31"/>
        <v>1266.1088030169019</v>
      </c>
      <c r="N210">
        <f t="shared" si="33"/>
        <v>159</v>
      </c>
    </row>
    <row r="211" spans="2:14" x14ac:dyDescent="0.2">
      <c r="B211">
        <f t="shared" si="25"/>
        <v>160</v>
      </c>
      <c r="C211" t="str">
        <f>IF(B210&lt;User!$B$25, Quellstärke/(Volumen*Verlustrate)*(1-EXP(-Verlustrate*B211)),"")</f>
        <v/>
      </c>
      <c r="D211">
        <f>IF(B211&gt;User!$B$25, Quellstärke/(Volumen*Verlustrate)*(1-EXP(-Verlustrate*User!$B$25))  * EXP(-Verlustrate*(B211-User!$B$25)), "")</f>
        <v>23.350647273856296</v>
      </c>
      <c r="E211">
        <f t="shared" si="34"/>
        <v>23.350647273856296</v>
      </c>
      <c r="F211">
        <f t="shared" si="26"/>
        <v>191.39888997172608</v>
      </c>
      <c r="G211">
        <f t="shared" si="27"/>
        <v>382.79777994345216</v>
      </c>
      <c r="H211">
        <f t="shared" si="28"/>
        <v>1148.3933398303554</v>
      </c>
      <c r="I211">
        <f t="shared" si="32"/>
        <v>160</v>
      </c>
      <c r="J211">
        <f>IF(B210&lt;User!$B$25, C211+C$32/(INTERZONALFLOW)*(1-EXP(-INTERZONALFLOW/NFVOL*B211)),D211)</f>
        <v>23.350647273856296</v>
      </c>
      <c r="K211">
        <f t="shared" si="29"/>
        <v>211.19326369070433</v>
      </c>
      <c r="L211">
        <f t="shared" si="30"/>
        <v>422.38652738140865</v>
      </c>
      <c r="M211">
        <f t="shared" si="31"/>
        <v>1267.1595821442254</v>
      </c>
      <c r="N211">
        <f t="shared" si="33"/>
        <v>160</v>
      </c>
    </row>
    <row r="212" spans="2:14" x14ac:dyDescent="0.2">
      <c r="B212">
        <f t="shared" si="25"/>
        <v>161</v>
      </c>
      <c r="C212" t="str">
        <f>IF(B211&lt;User!$B$25, Quellstärke/(Volumen*Verlustrate)*(1-EXP(-Verlustrate*B212)),"")</f>
        <v/>
      </c>
      <c r="D212">
        <f>IF(B212&gt;User!$B$25, Quellstärke/(Volumen*Verlustrate)*(1-EXP(-Verlustrate*User!$B$25))  * EXP(-Verlustrate*(B212-User!$B$25)), "")</f>
        <v>22.724776557530799</v>
      </c>
      <c r="E212">
        <f t="shared" si="34"/>
        <v>22.724776557530799</v>
      </c>
      <c r="F212">
        <f t="shared" si="26"/>
        <v>191.56932579590756</v>
      </c>
      <c r="G212">
        <f t="shared" si="27"/>
        <v>383.13865159181512</v>
      </c>
      <c r="H212">
        <f t="shared" si="28"/>
        <v>1149.4159547754443</v>
      </c>
      <c r="I212">
        <f t="shared" si="32"/>
        <v>161</v>
      </c>
      <c r="J212">
        <f>IF(B211&lt;User!$B$25, C212+C$32/(INTERZONALFLOW)*(1-EXP(-INTERZONALFLOW/NFVOL*B212)),D212)</f>
        <v>22.724776557530799</v>
      </c>
      <c r="K212">
        <f t="shared" si="29"/>
        <v>211.36369951488581</v>
      </c>
      <c r="L212">
        <f t="shared" si="30"/>
        <v>422.72739902977162</v>
      </c>
      <c r="M212">
        <f t="shared" si="31"/>
        <v>1268.1821970893143</v>
      </c>
      <c r="N212">
        <f t="shared" si="33"/>
        <v>161</v>
      </c>
    </row>
    <row r="213" spans="2:14" x14ac:dyDescent="0.2">
      <c r="B213">
        <f t="shared" si="25"/>
        <v>162</v>
      </c>
      <c r="C213" t="str">
        <f>IF(B212&lt;User!$B$25, Quellstärke/(Volumen*Verlustrate)*(1-EXP(-Verlustrate*B213)),"")</f>
        <v/>
      </c>
      <c r="D213">
        <f>IF(B213&gt;User!$B$25, Quellstärke/(Volumen*Verlustrate)*(1-EXP(-Verlustrate*User!$B$25))  * EXP(-Verlustrate*(B213-User!$B$25)), "")</f>
        <v>22.11568114293291</v>
      </c>
      <c r="E213">
        <f t="shared" si="34"/>
        <v>22.11568114293291</v>
      </c>
      <c r="F213">
        <f t="shared" si="26"/>
        <v>191.73519340447956</v>
      </c>
      <c r="G213">
        <f t="shared" si="27"/>
        <v>383.47038680895912</v>
      </c>
      <c r="H213">
        <f t="shared" si="28"/>
        <v>1150.4111604268762</v>
      </c>
      <c r="I213">
        <f t="shared" si="32"/>
        <v>162</v>
      </c>
      <c r="J213">
        <f>IF(B212&lt;User!$B$25, C213+C$32/(INTERZONALFLOW)*(1-EXP(-INTERZONALFLOW/NFVOL*B213)),D213)</f>
        <v>22.11568114293291</v>
      </c>
      <c r="K213">
        <f t="shared" si="29"/>
        <v>211.52956712345781</v>
      </c>
      <c r="L213">
        <f t="shared" si="30"/>
        <v>423.05913424691562</v>
      </c>
      <c r="M213">
        <f t="shared" si="31"/>
        <v>1269.1774027407462</v>
      </c>
      <c r="N213">
        <f t="shared" si="33"/>
        <v>162</v>
      </c>
    </row>
    <row r="214" spans="2:14" x14ac:dyDescent="0.2">
      <c r="B214">
        <f t="shared" si="25"/>
        <v>163</v>
      </c>
      <c r="C214" t="str">
        <f>IF(B213&lt;User!$B$25, Quellstärke/(Volumen*Verlustrate)*(1-EXP(-Verlustrate*B214)),"")</f>
        <v/>
      </c>
      <c r="D214">
        <f>IF(B214&gt;User!$B$25, Quellstärke/(Volumen*Verlustrate)*(1-EXP(-Verlustrate*User!$B$25))  * EXP(-Verlustrate*(B214-User!$B$25)), "")</f>
        <v>21.522911399267137</v>
      </c>
      <c r="E214">
        <f t="shared" si="34"/>
        <v>21.522911399267137</v>
      </c>
      <c r="F214">
        <f t="shared" si="26"/>
        <v>191.89661523997407</v>
      </c>
      <c r="G214">
        <f t="shared" si="27"/>
        <v>383.79323047994814</v>
      </c>
      <c r="H214">
        <f t="shared" si="28"/>
        <v>1151.3796914398433</v>
      </c>
      <c r="I214">
        <f t="shared" si="32"/>
        <v>163</v>
      </c>
      <c r="J214">
        <f>IF(B213&lt;User!$B$25, C214+C$32/(INTERZONALFLOW)*(1-EXP(-INTERZONALFLOW/NFVOL*B214)),D214)</f>
        <v>21.522911399267137</v>
      </c>
      <c r="K214">
        <f t="shared" si="29"/>
        <v>211.69098895895232</v>
      </c>
      <c r="L214">
        <f t="shared" si="30"/>
        <v>423.38197791790463</v>
      </c>
      <c r="M214">
        <f t="shared" si="31"/>
        <v>1270.1459337537133</v>
      </c>
      <c r="N214">
        <f t="shared" si="33"/>
        <v>163</v>
      </c>
    </row>
    <row r="215" spans="2:14" x14ac:dyDescent="0.2">
      <c r="B215">
        <f t="shared" si="25"/>
        <v>164</v>
      </c>
      <c r="C215" t="str">
        <f>IF(B214&lt;User!$B$25, Quellstärke/(Volumen*Verlustrate)*(1-EXP(-Verlustrate*B215)),"")</f>
        <v/>
      </c>
      <c r="D215">
        <f>IF(B215&gt;User!$B$25, Quellstärke/(Volumen*Verlustrate)*(1-EXP(-Verlustrate*User!$B$25))  * EXP(-Verlustrate*(B215-User!$B$25)), "")</f>
        <v>20.946029747256091</v>
      </c>
      <c r="E215">
        <f t="shared" si="34"/>
        <v>20.946029747256091</v>
      </c>
      <c r="F215">
        <f t="shared" si="26"/>
        <v>192.05371046307849</v>
      </c>
      <c r="G215">
        <f t="shared" si="27"/>
        <v>384.10742092615698</v>
      </c>
      <c r="H215">
        <f t="shared" si="28"/>
        <v>1152.3222627784698</v>
      </c>
      <c r="I215">
        <f t="shared" si="32"/>
        <v>164</v>
      </c>
      <c r="J215">
        <f>IF(B214&lt;User!$B$25, C215+C$32/(INTERZONALFLOW)*(1-EXP(-INTERZONALFLOW/NFVOL*B215)),D215)</f>
        <v>20.946029747256091</v>
      </c>
      <c r="K215">
        <f t="shared" si="29"/>
        <v>211.84808418205674</v>
      </c>
      <c r="L215">
        <f t="shared" si="30"/>
        <v>423.69616836411348</v>
      </c>
      <c r="M215">
        <f t="shared" si="31"/>
        <v>1271.0885050923398</v>
      </c>
      <c r="N215">
        <f t="shared" si="33"/>
        <v>164</v>
      </c>
    </row>
    <row r="216" spans="2:14" x14ac:dyDescent="0.2">
      <c r="B216">
        <f t="shared" si="25"/>
        <v>165</v>
      </c>
      <c r="C216" t="str">
        <f>IF(B215&lt;User!$B$25, Quellstärke/(Volumen*Verlustrate)*(1-EXP(-Verlustrate*B216)),"")</f>
        <v/>
      </c>
      <c r="D216">
        <f>IF(B216&gt;User!$B$25, Quellstärke/(Volumen*Verlustrate)*(1-EXP(-Verlustrate*User!$B$25))  * EXP(-Verlustrate*(B216-User!$B$25)), "")</f>
        <v>20.384610336121916</v>
      </c>
      <c r="E216">
        <f t="shared" si="34"/>
        <v>20.384610336121916</v>
      </c>
      <c r="F216">
        <f t="shared" si="26"/>
        <v>192.20659504059941</v>
      </c>
      <c r="G216">
        <f t="shared" si="27"/>
        <v>384.41319008119882</v>
      </c>
      <c r="H216">
        <f t="shared" si="28"/>
        <v>1153.2395702435954</v>
      </c>
      <c r="I216">
        <f t="shared" si="32"/>
        <v>165</v>
      </c>
      <c r="J216">
        <f>IF(B215&lt;User!$B$25, C216+C$32/(INTERZONALFLOW)*(1-EXP(-INTERZONALFLOW/NFVOL*B216)),D216)</f>
        <v>20.384610336121916</v>
      </c>
      <c r="K216">
        <f t="shared" si="29"/>
        <v>212.00096875957766</v>
      </c>
      <c r="L216">
        <f t="shared" si="30"/>
        <v>424.00193751915532</v>
      </c>
      <c r="M216">
        <f t="shared" si="31"/>
        <v>1272.0058125574653</v>
      </c>
      <c r="N216">
        <f t="shared" si="33"/>
        <v>165</v>
      </c>
    </row>
    <row r="217" spans="2:14" x14ac:dyDescent="0.2">
      <c r="B217">
        <f t="shared" si="25"/>
        <v>166</v>
      </c>
      <c r="C217" t="str">
        <f>IF(B216&lt;User!$B$25, Quellstärke/(Volumen*Verlustrate)*(1-EXP(-Verlustrate*B217)),"")</f>
        <v/>
      </c>
      <c r="D217">
        <f>IF(B217&gt;User!$B$25, Quellstärke/(Volumen*Verlustrate)*(1-EXP(-Verlustrate*User!$B$25))  * EXP(-Verlustrate*(B217-User!$B$25)), "")</f>
        <v>19.838238729225655</v>
      </c>
      <c r="E217">
        <f t="shared" si="34"/>
        <v>19.838238729225655</v>
      </c>
      <c r="F217">
        <f t="shared" si="26"/>
        <v>192.3553818310686</v>
      </c>
      <c r="G217">
        <f t="shared" si="27"/>
        <v>384.7107636621372</v>
      </c>
      <c r="H217">
        <f t="shared" si="28"/>
        <v>1154.1322909864105</v>
      </c>
      <c r="I217">
        <f t="shared" si="32"/>
        <v>166</v>
      </c>
      <c r="J217">
        <f>IF(B216&lt;User!$B$25, C217+C$32/(INTERZONALFLOW)*(1-EXP(-INTERZONALFLOW/NFVOL*B217)),D217)</f>
        <v>19.838238729225655</v>
      </c>
      <c r="K217">
        <f t="shared" si="29"/>
        <v>212.14975555004685</v>
      </c>
      <c r="L217">
        <f t="shared" si="30"/>
        <v>424.2995111000937</v>
      </c>
      <c r="M217">
        <f t="shared" si="31"/>
        <v>1272.8985333002804</v>
      </c>
      <c r="N217">
        <f t="shared" si="33"/>
        <v>166</v>
      </c>
    </row>
    <row r="218" spans="2:14" x14ac:dyDescent="0.2">
      <c r="B218">
        <f t="shared" si="25"/>
        <v>167</v>
      </c>
      <c r="C218" t="str">
        <f>IF(B217&lt;User!$B$25, Quellstärke/(Volumen*Verlustrate)*(1-EXP(-Verlustrate*B218)),"")</f>
        <v/>
      </c>
      <c r="D218">
        <f>IF(B218&gt;User!$B$25, Quellstärke/(Volumen*Verlustrate)*(1-EXP(-Verlustrate*User!$B$25))  * EXP(-Verlustrate*(B218-User!$B$25)), "")</f>
        <v>19.306511598132456</v>
      </c>
      <c r="E218">
        <f t="shared" si="34"/>
        <v>19.306511598132456</v>
      </c>
      <c r="F218">
        <f t="shared" si="26"/>
        <v>192.50018066805458</v>
      </c>
      <c r="G218">
        <f t="shared" si="27"/>
        <v>385.00036133610917</v>
      </c>
      <c r="H218">
        <f t="shared" si="28"/>
        <v>1155.0010840083264</v>
      </c>
      <c r="I218">
        <f t="shared" si="32"/>
        <v>167</v>
      </c>
      <c r="J218">
        <f>IF(B217&lt;User!$B$25, C218+C$32/(INTERZONALFLOW)*(1-EXP(-INTERZONALFLOW/NFVOL*B218)),D218)</f>
        <v>19.306511598132456</v>
      </c>
      <c r="K218">
        <f t="shared" si="29"/>
        <v>212.29455438703283</v>
      </c>
      <c r="L218">
        <f t="shared" si="30"/>
        <v>424.58910877406566</v>
      </c>
      <c r="M218">
        <f t="shared" si="31"/>
        <v>1273.7673263221964</v>
      </c>
      <c r="N218">
        <f t="shared" si="33"/>
        <v>167</v>
      </c>
    </row>
    <row r="219" spans="2:14" x14ac:dyDescent="0.2">
      <c r="B219">
        <f t="shared" si="25"/>
        <v>168</v>
      </c>
      <c r="C219" t="str">
        <f>IF(B218&lt;User!$B$25, Quellstärke/(Volumen*Verlustrate)*(1-EXP(-Verlustrate*B219)),"")</f>
        <v/>
      </c>
      <c r="D219">
        <f>IF(B219&gt;User!$B$25, Quellstärke/(Volumen*Verlustrate)*(1-EXP(-Verlustrate*User!$B$25))  * EXP(-Verlustrate*(B219-User!$B$25)), "")</f>
        <v>18.789036424876837</v>
      </c>
      <c r="E219">
        <f t="shared" si="34"/>
        <v>18.789036424876837</v>
      </c>
      <c r="F219">
        <f t="shared" si="26"/>
        <v>192.64109844124116</v>
      </c>
      <c r="G219">
        <f t="shared" si="27"/>
        <v>385.28219688248231</v>
      </c>
      <c r="H219">
        <f t="shared" si="28"/>
        <v>1155.846590647446</v>
      </c>
      <c r="I219">
        <f t="shared" si="32"/>
        <v>168</v>
      </c>
      <c r="J219">
        <f>IF(B218&lt;User!$B$25, C219+C$32/(INTERZONALFLOW)*(1-EXP(-INTERZONALFLOW/NFVOL*B219)),D219)</f>
        <v>18.789036424876837</v>
      </c>
      <c r="K219">
        <f t="shared" si="29"/>
        <v>212.4354721602194</v>
      </c>
      <c r="L219">
        <f t="shared" si="30"/>
        <v>424.87094432043881</v>
      </c>
      <c r="M219">
        <f t="shared" si="31"/>
        <v>1274.6128329613159</v>
      </c>
      <c r="N219">
        <f t="shared" si="33"/>
        <v>168</v>
      </c>
    </row>
    <row r="220" spans="2:14" x14ac:dyDescent="0.2">
      <c r="B220">
        <f t="shared" si="25"/>
        <v>169</v>
      </c>
      <c r="C220" t="str">
        <f>IF(B219&lt;User!$B$25, Quellstärke/(Volumen*Verlustrate)*(1-EXP(-Verlustrate*B220)),"")</f>
        <v/>
      </c>
      <c r="D220">
        <f>IF(B220&gt;User!$B$25, Quellstärke/(Volumen*Verlustrate)*(1-EXP(-Verlustrate*User!$B$25))  * EXP(-Verlustrate*(B220-User!$B$25)), "")</f>
        <v>18.285431212208081</v>
      </c>
      <c r="E220">
        <f t="shared" si="34"/>
        <v>18.285431212208081</v>
      </c>
      <c r="F220">
        <f t="shared" si="26"/>
        <v>192.77823917533271</v>
      </c>
      <c r="G220">
        <f t="shared" si="27"/>
        <v>385.55647835066543</v>
      </c>
      <c r="H220">
        <f t="shared" si="28"/>
        <v>1156.6694350519954</v>
      </c>
      <c r="I220">
        <f t="shared" si="32"/>
        <v>169</v>
      </c>
      <c r="J220">
        <f>IF(B219&lt;User!$B$25, C220+C$32/(INTERZONALFLOW)*(1-EXP(-INTERZONALFLOW/NFVOL*B220)),D220)</f>
        <v>18.285431212208081</v>
      </c>
      <c r="K220">
        <f t="shared" si="29"/>
        <v>212.57261289431096</v>
      </c>
      <c r="L220">
        <f t="shared" si="30"/>
        <v>425.14522578862193</v>
      </c>
      <c r="M220">
        <f t="shared" si="31"/>
        <v>1275.4356773658653</v>
      </c>
      <c r="N220">
        <f t="shared" si="33"/>
        <v>169</v>
      </c>
    </row>
    <row r="221" spans="2:14" x14ac:dyDescent="0.2">
      <c r="B221">
        <f t="shared" si="25"/>
        <v>170</v>
      </c>
      <c r="C221" t="str">
        <f>IF(B220&lt;User!$B$25, Quellstärke/(Volumen*Verlustrate)*(1-EXP(-Verlustrate*B221)),"")</f>
        <v/>
      </c>
      <c r="D221">
        <f>IF(B221&gt;User!$B$25, Quellstärke/(Volumen*Verlustrate)*(1-EXP(-Verlustrate*User!$B$25))  * EXP(-Verlustrate*(B221-User!$B$25)), "")</f>
        <v>17.795324201602067</v>
      </c>
      <c r="E221">
        <f t="shared" si="34"/>
        <v>17.795324201602067</v>
      </c>
      <c r="F221">
        <f t="shared" si="26"/>
        <v>192.91170410684472</v>
      </c>
      <c r="G221">
        <f t="shared" si="27"/>
        <v>385.82340821368945</v>
      </c>
      <c r="H221">
        <f t="shared" si="28"/>
        <v>1157.4702246410675</v>
      </c>
      <c r="I221">
        <f t="shared" si="32"/>
        <v>170</v>
      </c>
      <c r="J221">
        <f>IF(B220&lt;User!$B$25, C221+C$32/(INTERZONALFLOW)*(1-EXP(-INTERZONALFLOW/NFVOL*B221)),D221)</f>
        <v>17.795324201602067</v>
      </c>
      <c r="K221">
        <f t="shared" si="29"/>
        <v>212.70607782582297</v>
      </c>
      <c r="L221">
        <f t="shared" si="30"/>
        <v>425.41215565164595</v>
      </c>
      <c r="M221">
        <f t="shared" si="31"/>
        <v>1276.2364669549374</v>
      </c>
      <c r="N221">
        <f t="shared" si="33"/>
        <v>170</v>
      </c>
    </row>
    <row r="222" spans="2:14" x14ac:dyDescent="0.2">
      <c r="B222">
        <f t="shared" si="25"/>
        <v>171</v>
      </c>
      <c r="C222" t="str">
        <f>IF(B221&lt;User!$B$25, Quellstärke/(Volumen*Verlustrate)*(1-EXP(-Verlustrate*B222)),"")</f>
        <v/>
      </c>
      <c r="D222">
        <f>IF(B222&gt;User!$B$25, Quellstärke/(Volumen*Verlustrate)*(1-EXP(-Verlustrate*User!$B$25))  * EXP(-Verlustrate*(B222-User!$B$25)), "")</f>
        <v>17.318353598831202</v>
      </c>
      <c r="E222">
        <f t="shared" si="34"/>
        <v>17.318353598831202</v>
      </c>
      <c r="F222">
        <f t="shared" si="26"/>
        <v>193.04159175883595</v>
      </c>
      <c r="G222">
        <f t="shared" si="27"/>
        <v>386.0831835176719</v>
      </c>
      <c r="H222">
        <f t="shared" si="28"/>
        <v>1158.2495505530148</v>
      </c>
      <c r="I222">
        <f t="shared" si="32"/>
        <v>171</v>
      </c>
      <c r="J222">
        <f>IF(B221&lt;User!$B$25, C222+C$32/(INTERZONALFLOW)*(1-EXP(-INTERZONALFLOW/NFVOL*B222)),D222)</f>
        <v>17.318353598831202</v>
      </c>
      <c r="K222">
        <f t="shared" si="29"/>
        <v>212.8359654778142</v>
      </c>
      <c r="L222">
        <f t="shared" si="30"/>
        <v>425.6719309556284</v>
      </c>
      <c r="M222">
        <f t="shared" si="31"/>
        <v>1277.0157928668848</v>
      </c>
      <c r="N222">
        <f t="shared" si="33"/>
        <v>171</v>
      </c>
    </row>
    <row r="223" spans="2:14" x14ac:dyDescent="0.2">
      <c r="B223">
        <f t="shared" si="25"/>
        <v>172</v>
      </c>
      <c r="C223" t="str">
        <f>IF(B222&lt;User!$B$25, Quellstärke/(Volumen*Verlustrate)*(1-EXP(-Verlustrate*B223)),"")</f>
        <v/>
      </c>
      <c r="D223">
        <f>IF(B223&gt;User!$B$25, Quellstärke/(Volumen*Verlustrate)*(1-EXP(-Verlustrate*User!$B$25))  * EXP(-Verlustrate*(B223-User!$B$25)), "")</f>
        <v>16.854167306889984</v>
      </c>
      <c r="E223">
        <f t="shared" si="34"/>
        <v>16.854167306889984</v>
      </c>
      <c r="F223">
        <f t="shared" si="26"/>
        <v>193.16799801363763</v>
      </c>
      <c r="G223">
        <f t="shared" si="27"/>
        <v>386.33599602727526</v>
      </c>
      <c r="H223">
        <f t="shared" si="28"/>
        <v>1159.0079880818248</v>
      </c>
      <c r="I223">
        <f t="shared" si="32"/>
        <v>172</v>
      </c>
      <c r="J223">
        <f>IF(B222&lt;User!$B$25, C223+C$32/(INTERZONALFLOW)*(1-EXP(-INTERZONALFLOW/NFVOL*B223)),D223)</f>
        <v>16.854167306889984</v>
      </c>
      <c r="K223">
        <f t="shared" si="29"/>
        <v>212.96237173261588</v>
      </c>
      <c r="L223">
        <f t="shared" si="30"/>
        <v>425.92474346523176</v>
      </c>
      <c r="M223">
        <f t="shared" si="31"/>
        <v>1277.7742303956948</v>
      </c>
      <c r="N223">
        <f t="shared" si="33"/>
        <v>172</v>
      </c>
    </row>
    <row r="224" spans="2:14" x14ac:dyDescent="0.2">
      <c r="B224">
        <f t="shared" si="25"/>
        <v>173</v>
      </c>
      <c r="C224" t="str">
        <f>IF(B223&lt;User!$B$25, Quellstärke/(Volumen*Verlustrate)*(1-EXP(-Verlustrate*B224)),"")</f>
        <v/>
      </c>
      <c r="D224">
        <f>IF(B224&gt;User!$B$25, Quellstärke/(Volumen*Verlustrate)*(1-EXP(-Verlustrate*User!$B$25))  * EXP(-Verlustrate*(B224-User!$B$25)), "")</f>
        <v>16.402422666078966</v>
      </c>
      <c r="E224">
        <f t="shared" si="34"/>
        <v>16.402422666078966</v>
      </c>
      <c r="F224">
        <f t="shared" si="26"/>
        <v>193.29101618363322</v>
      </c>
      <c r="G224">
        <f t="shared" si="27"/>
        <v>386.58203236726644</v>
      </c>
      <c r="H224">
        <f t="shared" si="28"/>
        <v>1159.7460971017983</v>
      </c>
      <c r="I224">
        <f t="shared" si="32"/>
        <v>173</v>
      </c>
      <c r="J224">
        <f>IF(B223&lt;User!$B$25, C224+C$32/(INTERZONALFLOW)*(1-EXP(-INTERZONALFLOW/NFVOL*B224)),D224)</f>
        <v>16.402422666078966</v>
      </c>
      <c r="K224">
        <f t="shared" si="29"/>
        <v>213.08538990261147</v>
      </c>
      <c r="L224">
        <f t="shared" si="30"/>
        <v>426.17077980522294</v>
      </c>
      <c r="M224">
        <f t="shared" si="31"/>
        <v>1278.5123394156683</v>
      </c>
      <c r="N224">
        <f t="shared" si="33"/>
        <v>173</v>
      </c>
    </row>
    <row r="225" spans="2:14" x14ac:dyDescent="0.2">
      <c r="B225">
        <f t="shared" si="25"/>
        <v>174</v>
      </c>
      <c r="C225" t="str">
        <f>IF(B224&lt;User!$B$25, Quellstärke/(Volumen*Verlustrate)*(1-EXP(-Verlustrate*B225)),"")</f>
        <v/>
      </c>
      <c r="D225">
        <f>IF(B225&gt;User!$B$25, Quellstärke/(Volumen*Verlustrate)*(1-EXP(-Verlustrate*User!$B$25))  * EXP(-Verlustrate*(B225-User!$B$25)), "")</f>
        <v>15.962786201055318</v>
      </c>
      <c r="E225">
        <f t="shared" si="34"/>
        <v>15.962786201055318</v>
      </c>
      <c r="F225">
        <f t="shared" si="26"/>
        <v>193.41073708014113</v>
      </c>
      <c r="G225">
        <f t="shared" si="27"/>
        <v>386.82147416028226</v>
      </c>
      <c r="H225">
        <f t="shared" si="28"/>
        <v>1160.4644224808458</v>
      </c>
      <c r="I225">
        <f t="shared" si="32"/>
        <v>174</v>
      </c>
      <c r="J225">
        <f>IF(B224&lt;User!$B$25, C225+C$32/(INTERZONALFLOW)*(1-EXP(-INTERZONALFLOW/NFVOL*B225)),D225)</f>
        <v>15.962786201055318</v>
      </c>
      <c r="K225">
        <f t="shared" si="29"/>
        <v>213.20511079911938</v>
      </c>
      <c r="L225">
        <f t="shared" si="30"/>
        <v>426.41022159823876</v>
      </c>
      <c r="M225">
        <f t="shared" si="31"/>
        <v>1279.2306647947157</v>
      </c>
      <c r="N225">
        <f t="shared" si="33"/>
        <v>174</v>
      </c>
    </row>
    <row r="226" spans="2:14" x14ac:dyDescent="0.2">
      <c r="B226">
        <f t="shared" si="25"/>
        <v>175</v>
      </c>
      <c r="C226" t="str">
        <f>IF(B225&lt;User!$B$25, Quellstärke/(Volumen*Verlustrate)*(1-EXP(-Verlustrate*B226)),"")</f>
        <v/>
      </c>
      <c r="D226">
        <f>IF(B226&gt;User!$B$25, Quellstärke/(Volumen*Verlustrate)*(1-EXP(-Verlustrate*User!$B$25))  * EXP(-Verlustrate*(B226-User!$B$25)), "")</f>
        <v>15.534933374663181</v>
      </c>
      <c r="E226">
        <f t="shared" si="34"/>
        <v>15.534933374663181</v>
      </c>
      <c r="F226">
        <f t="shared" si="26"/>
        <v>193.5272490804511</v>
      </c>
      <c r="G226">
        <f t="shared" si="27"/>
        <v>387.0544981609022</v>
      </c>
      <c r="H226">
        <f t="shared" si="28"/>
        <v>1161.1634944827056</v>
      </c>
      <c r="I226">
        <f t="shared" si="32"/>
        <v>175</v>
      </c>
      <c r="J226">
        <f>IF(B225&lt;User!$B$25, C226+C$32/(INTERZONALFLOW)*(1-EXP(-INTERZONALFLOW/NFVOL*B226)),D226)</f>
        <v>15.534933374663181</v>
      </c>
      <c r="K226">
        <f t="shared" si="29"/>
        <v>213.32162279942935</v>
      </c>
      <c r="L226">
        <f t="shared" si="30"/>
        <v>426.6432455988587</v>
      </c>
      <c r="M226">
        <f t="shared" si="31"/>
        <v>1279.9297367965755</v>
      </c>
      <c r="N226">
        <f t="shared" si="33"/>
        <v>175</v>
      </c>
    </row>
    <row r="227" spans="2:14" x14ac:dyDescent="0.2">
      <c r="B227">
        <f t="shared" si="25"/>
        <v>176</v>
      </c>
      <c r="C227" t="str">
        <f>IF(B226&lt;User!$B$25, Quellstärke/(Volumen*Verlustrate)*(1-EXP(-Verlustrate*B227)),"")</f>
        <v/>
      </c>
      <c r="D227">
        <f>IF(B227&gt;User!$B$25, Quellstärke/(Volumen*Verlustrate)*(1-EXP(-Verlustrate*User!$B$25))  * EXP(-Verlustrate*(B227-User!$B$25)), "")</f>
        <v>15.118548348362214</v>
      </c>
      <c r="E227">
        <f t="shared" si="34"/>
        <v>15.118548348362214</v>
      </c>
      <c r="F227">
        <f t="shared" si="26"/>
        <v>193.64063819306381</v>
      </c>
      <c r="G227">
        <f t="shared" si="27"/>
        <v>387.28127638612762</v>
      </c>
      <c r="H227">
        <f t="shared" si="28"/>
        <v>1161.8438291583818</v>
      </c>
      <c r="I227">
        <f t="shared" si="32"/>
        <v>176</v>
      </c>
      <c r="J227">
        <f>IF(B226&lt;User!$B$25, C227+C$32/(INTERZONALFLOW)*(1-EXP(-INTERZONALFLOW/NFVOL*B227)),D227)</f>
        <v>15.118548348362214</v>
      </c>
      <c r="K227">
        <f t="shared" si="29"/>
        <v>213.43501191204206</v>
      </c>
      <c r="L227">
        <f t="shared" si="30"/>
        <v>426.87002382408411</v>
      </c>
      <c r="M227">
        <f t="shared" si="31"/>
        <v>1280.6100714722518</v>
      </c>
      <c r="N227">
        <f t="shared" si="33"/>
        <v>176</v>
      </c>
    </row>
    <row r="228" spans="2:14" x14ac:dyDescent="0.2">
      <c r="B228">
        <f t="shared" si="25"/>
        <v>177</v>
      </c>
      <c r="C228" t="str">
        <f>IF(B227&lt;User!$B$25, Quellstärke/(Volumen*Verlustrate)*(1-EXP(-Verlustrate*B228)),"")</f>
        <v/>
      </c>
      <c r="D228">
        <f>IF(B228&gt;User!$B$25, Quellstärke/(Volumen*Verlustrate)*(1-EXP(-Verlustrate*User!$B$25))  * EXP(-Verlustrate*(B228-User!$B$25)), "")</f>
        <v>14.713323749077331</v>
      </c>
      <c r="E228">
        <f t="shared" si="34"/>
        <v>14.713323749077331</v>
      </c>
      <c r="F228">
        <f t="shared" si="26"/>
        <v>193.75098812118188</v>
      </c>
      <c r="G228">
        <f t="shared" si="27"/>
        <v>387.50197624236375</v>
      </c>
      <c r="H228">
        <f t="shared" si="28"/>
        <v>1162.5059287270903</v>
      </c>
      <c r="I228">
        <f t="shared" si="32"/>
        <v>177</v>
      </c>
      <c r="J228">
        <f>IF(B227&lt;User!$B$25, C228+C$32/(INTERZONALFLOW)*(1-EXP(-INTERZONALFLOW/NFVOL*B228)),D228)</f>
        <v>14.713323749077331</v>
      </c>
      <c r="K228">
        <f t="shared" si="29"/>
        <v>213.54536184016013</v>
      </c>
      <c r="L228">
        <f t="shared" si="30"/>
        <v>427.09072368032025</v>
      </c>
      <c r="M228">
        <f t="shared" si="31"/>
        <v>1281.2721710409603</v>
      </c>
      <c r="N228">
        <f t="shared" si="33"/>
        <v>177</v>
      </c>
    </row>
    <row r="229" spans="2:14" x14ac:dyDescent="0.2">
      <c r="B229">
        <f t="shared" si="25"/>
        <v>178</v>
      </c>
      <c r="C229" t="str">
        <f>IF(B228&lt;User!$B$25, Quellstärke/(Volumen*Verlustrate)*(1-EXP(-Verlustrate*B229)),"")</f>
        <v/>
      </c>
      <c r="D229">
        <f>IF(B229&gt;User!$B$25, Quellstärke/(Volumen*Verlustrate)*(1-EXP(-Verlustrate*User!$B$25))  * EXP(-Verlustrate*(B229-User!$B$25)), "")</f>
        <v>14.31896044229765</v>
      </c>
      <c r="E229">
        <f t="shared" si="34"/>
        <v>14.31896044229765</v>
      </c>
      <c r="F229">
        <f t="shared" si="26"/>
        <v>193.85838032449911</v>
      </c>
      <c r="G229">
        <f t="shared" si="27"/>
        <v>387.71676064899822</v>
      </c>
      <c r="H229">
        <f t="shared" si="28"/>
        <v>1163.1502819469938</v>
      </c>
      <c r="I229">
        <f t="shared" si="32"/>
        <v>178</v>
      </c>
      <c r="J229">
        <f>IF(B228&lt;User!$B$25, C229+C$32/(INTERZONALFLOW)*(1-EXP(-INTERZONALFLOW/NFVOL*B229)),D229)</f>
        <v>14.31896044229765</v>
      </c>
      <c r="K229">
        <f t="shared" si="29"/>
        <v>213.65275404347736</v>
      </c>
      <c r="L229">
        <f t="shared" si="30"/>
        <v>427.30550808695472</v>
      </c>
      <c r="M229">
        <f t="shared" si="31"/>
        <v>1281.9165242608638</v>
      </c>
      <c r="N229">
        <f t="shared" si="33"/>
        <v>178</v>
      </c>
    </row>
    <row r="230" spans="2:14" x14ac:dyDescent="0.2">
      <c r="B230">
        <f t="shared" si="25"/>
        <v>179</v>
      </c>
      <c r="C230" t="str">
        <f>IF(B229&lt;User!$B$25, Quellstärke/(Volumen*Verlustrate)*(1-EXP(-Verlustrate*B230)),"")</f>
        <v/>
      </c>
      <c r="D230">
        <f>IF(B230&gt;User!$B$25, Quellstärke/(Volumen*Verlustrate)*(1-EXP(-Verlustrate*User!$B$25))  * EXP(-Verlustrate*(B230-User!$B$25)), "")</f>
        <v>13.935167311257082</v>
      </c>
      <c r="E230">
        <f t="shared" si="34"/>
        <v>13.935167311257082</v>
      </c>
      <c r="F230">
        <f t="shared" si="26"/>
        <v>193.96289407933352</v>
      </c>
      <c r="G230">
        <f t="shared" si="27"/>
        <v>387.92578815866705</v>
      </c>
      <c r="H230">
        <f t="shared" si="28"/>
        <v>1163.7773644760005</v>
      </c>
      <c r="I230">
        <f t="shared" si="32"/>
        <v>179</v>
      </c>
      <c r="J230">
        <f>IF(B229&lt;User!$B$25, C230+C$32/(INTERZONALFLOW)*(1-EXP(-INTERZONALFLOW/NFVOL*B230)),D230)</f>
        <v>13.935167311257082</v>
      </c>
      <c r="K230">
        <f t="shared" si="29"/>
        <v>213.75726779831177</v>
      </c>
      <c r="L230">
        <f t="shared" si="30"/>
        <v>427.51453559662355</v>
      </c>
      <c r="M230">
        <f t="shared" si="31"/>
        <v>1282.5436067898704</v>
      </c>
      <c r="N230">
        <f t="shared" si="33"/>
        <v>179</v>
      </c>
    </row>
    <row r="231" spans="2:14" x14ac:dyDescent="0.2">
      <c r="B231">
        <f t="shared" si="25"/>
        <v>180</v>
      </c>
      <c r="C231" t="str">
        <f>IF(B230&lt;User!$B$25, Quellstärke/(Volumen*Verlustrate)*(1-EXP(-Verlustrate*B231)),"")</f>
        <v/>
      </c>
      <c r="D231">
        <f>IF(B231&gt;User!$B$25, Quellstärke/(Volumen*Verlustrate)*(1-EXP(-Verlustrate*User!$B$25))  * EXP(-Verlustrate*(B231-User!$B$25)), "")</f>
        <v>13.561661042033577</v>
      </c>
      <c r="E231">
        <f t="shared" si="34"/>
        <v>13.561661042033577</v>
      </c>
      <c r="F231">
        <f t="shared" si="26"/>
        <v>194.06460653714876</v>
      </c>
      <c r="G231">
        <f t="shared" si="27"/>
        <v>388.12921307429752</v>
      </c>
      <c r="H231">
        <f t="shared" si="28"/>
        <v>1164.3876392228919</v>
      </c>
      <c r="I231">
        <f t="shared" si="32"/>
        <v>180</v>
      </c>
      <c r="J231">
        <f>IF(B230&lt;User!$B$25, C231+C$32/(INTERZONALFLOW)*(1-EXP(-INTERZONALFLOW/NFVOL*B231)),D231)</f>
        <v>13.561661042033577</v>
      </c>
      <c r="K231">
        <f t="shared" si="29"/>
        <v>213.85898025612701</v>
      </c>
      <c r="L231">
        <f t="shared" si="30"/>
        <v>427.71796051225402</v>
      </c>
      <c r="M231">
        <f t="shared" si="31"/>
        <v>1283.1538815367619</v>
      </c>
      <c r="N231">
        <f t="shared" si="33"/>
        <v>180</v>
      </c>
    </row>
    <row r="232" spans="2:14" x14ac:dyDescent="0.2">
      <c r="B232">
        <f t="shared" si="25"/>
        <v>181</v>
      </c>
      <c r="C232" t="str">
        <f>IF(B231&lt;User!$B$25, Quellstärke/(Volumen*Verlustrate)*(1-EXP(-Verlustrate*B232)),"")</f>
        <v/>
      </c>
      <c r="D232">
        <f>IF(B232&gt;User!$B$25, Quellstärke/(Volumen*Verlustrate)*(1-EXP(-Verlustrate*User!$B$25))  * EXP(-Verlustrate*(B232-User!$B$25)), "")</f>
        <v>13.198165914408385</v>
      </c>
      <c r="E232">
        <f t="shared" si="34"/>
        <v>13.198165914408385</v>
      </c>
      <c r="F232">
        <f t="shared" si="26"/>
        <v>194.16359278150682</v>
      </c>
      <c r="G232">
        <f t="shared" si="27"/>
        <v>388.32718556301364</v>
      </c>
      <c r="H232">
        <f t="shared" si="28"/>
        <v>1164.9815566890404</v>
      </c>
      <c r="I232">
        <f t="shared" si="32"/>
        <v>181</v>
      </c>
      <c r="J232">
        <f>IF(B231&lt;User!$B$25, C232+C$32/(INTERZONALFLOW)*(1-EXP(-INTERZONALFLOW/NFVOL*B232)),D232)</f>
        <v>13.198165914408385</v>
      </c>
      <c r="K232">
        <f t="shared" si="29"/>
        <v>213.95796650048507</v>
      </c>
      <c r="L232">
        <f t="shared" si="30"/>
        <v>427.91593300097014</v>
      </c>
      <c r="M232">
        <f t="shared" si="31"/>
        <v>1283.7477990029104</v>
      </c>
      <c r="N232">
        <f t="shared" si="33"/>
        <v>181</v>
      </c>
    </row>
    <row r="233" spans="2:14" x14ac:dyDescent="0.2">
      <c r="B233">
        <f t="shared" si="25"/>
        <v>182</v>
      </c>
      <c r="C233" t="str">
        <f>IF(B232&lt;User!$B$25, Quellstärke/(Volumen*Verlustrate)*(1-EXP(-Verlustrate*B233)),"")</f>
        <v/>
      </c>
      <c r="D233">
        <f>IF(B233&gt;User!$B$25, Quellstärke/(Volumen*Verlustrate)*(1-EXP(-Verlustrate*User!$B$25))  * EXP(-Verlustrate*(B233-User!$B$25)), "")</f>
        <v>12.844413598330968</v>
      </c>
      <c r="E233">
        <f t="shared" si="34"/>
        <v>12.844413598330968</v>
      </c>
      <c r="F233">
        <f t="shared" si="26"/>
        <v>194.2599258834943</v>
      </c>
      <c r="G233">
        <f t="shared" si="27"/>
        <v>388.51985176698861</v>
      </c>
      <c r="H233">
        <f t="shared" si="28"/>
        <v>1165.5595553009653</v>
      </c>
      <c r="I233">
        <f t="shared" si="32"/>
        <v>182</v>
      </c>
      <c r="J233">
        <f>IF(B232&lt;User!$B$25, C233+C$32/(INTERZONALFLOW)*(1-EXP(-INTERZONALFLOW/NFVOL*B233)),D233)</f>
        <v>12.844413598330968</v>
      </c>
      <c r="K233">
        <f t="shared" si="29"/>
        <v>214.05429960247255</v>
      </c>
      <c r="L233">
        <f t="shared" si="30"/>
        <v>428.10859920494511</v>
      </c>
      <c r="M233">
        <f t="shared" si="31"/>
        <v>1284.3257976148352</v>
      </c>
      <c r="N233">
        <f t="shared" si="33"/>
        <v>182</v>
      </c>
    </row>
    <row r="234" spans="2:14" x14ac:dyDescent="0.2">
      <c r="B234">
        <f t="shared" si="25"/>
        <v>183</v>
      </c>
      <c r="C234" t="str">
        <f>IF(B233&lt;User!$B$25, Quellstärke/(Volumen*Verlustrate)*(1-EXP(-Verlustrate*B234)),"")</f>
        <v/>
      </c>
      <c r="D234">
        <f>IF(B234&gt;User!$B$25, Quellstärke/(Volumen*Verlustrate)*(1-EXP(-Verlustrate*User!$B$25))  * EXP(-Verlustrate*(B234-User!$B$25)), "")</f>
        <v>12.500142955839236</v>
      </c>
      <c r="E234">
        <f t="shared" si="34"/>
        <v>12.500142955839236</v>
      </c>
      <c r="F234">
        <f t="shared" si="26"/>
        <v>194.3536769556631</v>
      </c>
      <c r="G234">
        <f t="shared" si="27"/>
        <v>388.70735391132621</v>
      </c>
      <c r="H234">
        <f t="shared" si="28"/>
        <v>1166.1220617339779</v>
      </c>
      <c r="I234">
        <f t="shared" si="32"/>
        <v>183</v>
      </c>
      <c r="J234">
        <f>IF(B233&lt;User!$B$25, C234+C$32/(INTERZONALFLOW)*(1-EXP(-INTERZONALFLOW/NFVOL*B234)),D234)</f>
        <v>12.500142955839236</v>
      </c>
      <c r="K234">
        <f t="shared" si="29"/>
        <v>214.14805067464135</v>
      </c>
      <c r="L234">
        <f t="shared" si="30"/>
        <v>428.29610134928271</v>
      </c>
      <c r="M234">
        <f t="shared" si="31"/>
        <v>1284.8883040478479</v>
      </c>
      <c r="N234">
        <f t="shared" si="33"/>
        <v>183</v>
      </c>
    </row>
    <row r="235" spans="2:14" x14ac:dyDescent="0.2">
      <c r="B235">
        <f t="shared" si="25"/>
        <v>184</v>
      </c>
      <c r="C235" t="str">
        <f>IF(B234&lt;User!$B$25, Quellstärke/(Volumen*Verlustrate)*(1-EXP(-Verlustrate*B235)),"")</f>
        <v/>
      </c>
      <c r="D235">
        <f>IF(B235&gt;User!$B$25, Quellstärke/(Volumen*Verlustrate)*(1-EXP(-Verlustrate*User!$B$25))  * EXP(-Verlustrate*(B235-User!$B$25)), "")</f>
        <v>12.165099848289001</v>
      </c>
      <c r="E235">
        <f t="shared" si="34"/>
        <v>12.165099848289001</v>
      </c>
      <c r="F235">
        <f t="shared" si="26"/>
        <v>194.44491520452527</v>
      </c>
      <c r="G235">
        <f t="shared" si="27"/>
        <v>388.88983040905055</v>
      </c>
      <c r="H235">
        <f t="shared" si="28"/>
        <v>1166.669491227151</v>
      </c>
      <c r="I235">
        <f t="shared" si="32"/>
        <v>184</v>
      </c>
      <c r="J235">
        <f>IF(B234&lt;User!$B$25, C235+C$32/(INTERZONALFLOW)*(1-EXP(-INTERZONALFLOW/NFVOL*B235)),D235)</f>
        <v>12.165099848289001</v>
      </c>
      <c r="K235">
        <f t="shared" si="29"/>
        <v>214.23928892350352</v>
      </c>
      <c r="L235">
        <f t="shared" si="30"/>
        <v>428.47857784700705</v>
      </c>
      <c r="M235">
        <f t="shared" si="31"/>
        <v>1285.4357335410209</v>
      </c>
      <c r="N235">
        <f t="shared" si="33"/>
        <v>184</v>
      </c>
    </row>
    <row r="236" spans="2:14" x14ac:dyDescent="0.2">
      <c r="B236">
        <f t="shared" si="25"/>
        <v>185</v>
      </c>
      <c r="C236" t="str">
        <f>IF(B235&lt;User!$B$25, Quellstärke/(Volumen*Verlustrate)*(1-EXP(-Verlustrate*B236)),"")</f>
        <v/>
      </c>
      <c r="D236">
        <f>IF(B236&gt;User!$B$25, Quellstärke/(Volumen*Verlustrate)*(1-EXP(-Verlustrate*User!$B$25))  * EXP(-Verlustrate*(B236-User!$B$25)), "")</f>
        <v>11.839036948750268</v>
      </c>
      <c r="E236">
        <f t="shared" si="34"/>
        <v>11.839036948750268</v>
      </c>
      <c r="F236">
        <f t="shared" si="26"/>
        <v>194.5337079816409</v>
      </c>
      <c r="G236">
        <f t="shared" si="27"/>
        <v>389.0674159632818</v>
      </c>
      <c r="H236">
        <f t="shared" si="28"/>
        <v>1167.2022478898448</v>
      </c>
      <c r="I236">
        <f t="shared" si="32"/>
        <v>185</v>
      </c>
      <c r="J236">
        <f>IF(B235&lt;User!$B$25, C236+C$32/(INTERZONALFLOW)*(1-EXP(-INTERZONALFLOW/NFVOL*B236)),D236)</f>
        <v>11.839036948750268</v>
      </c>
      <c r="K236">
        <f t="shared" si="29"/>
        <v>214.32808170061915</v>
      </c>
      <c r="L236">
        <f t="shared" si="30"/>
        <v>428.6561634012383</v>
      </c>
      <c r="M236">
        <f t="shared" si="31"/>
        <v>1285.9684902037147</v>
      </c>
      <c r="N236">
        <f t="shared" si="33"/>
        <v>185</v>
      </c>
    </row>
    <row r="237" spans="2:14" x14ac:dyDescent="0.2">
      <c r="B237">
        <f t="shared" si="25"/>
        <v>186</v>
      </c>
      <c r="C237" t="str">
        <f>IF(B236&lt;User!$B$25, Quellstärke/(Volumen*Verlustrate)*(1-EXP(-Verlustrate*B237)),"")</f>
        <v/>
      </c>
      <c r="D237">
        <f>IF(B237&gt;User!$B$25, Quellstärke/(Volumen*Verlustrate)*(1-EXP(-Verlustrate*User!$B$25))  * EXP(-Verlustrate*(B237-User!$B$25)), "")</f>
        <v>11.52171355943188</v>
      </c>
      <c r="E237">
        <f t="shared" si="34"/>
        <v>11.52171355943188</v>
      </c>
      <c r="F237">
        <f t="shared" si="26"/>
        <v>194.62012083333664</v>
      </c>
      <c r="G237">
        <f t="shared" si="27"/>
        <v>389.24024166667328</v>
      </c>
      <c r="H237">
        <f t="shared" si="28"/>
        <v>1167.7207250000192</v>
      </c>
      <c r="I237">
        <f t="shared" si="32"/>
        <v>186</v>
      </c>
      <c r="J237">
        <f>IF(B236&lt;User!$B$25, C237+C$32/(INTERZONALFLOW)*(1-EXP(-INTERZONALFLOW/NFVOL*B237)),D237)</f>
        <v>11.52171355943188</v>
      </c>
      <c r="K237">
        <f t="shared" si="29"/>
        <v>214.41449455231489</v>
      </c>
      <c r="L237">
        <f t="shared" si="30"/>
        <v>428.82898910462978</v>
      </c>
      <c r="M237">
        <f t="shared" si="31"/>
        <v>1286.4869673138892</v>
      </c>
      <c r="N237">
        <f t="shared" si="33"/>
        <v>186</v>
      </c>
    </row>
    <row r="238" spans="2:14" x14ac:dyDescent="0.2">
      <c r="B238">
        <f t="shared" si="25"/>
        <v>187</v>
      </c>
      <c r="C238" t="str">
        <f>IF(B237&lt;User!$B$25, Quellstärke/(Volumen*Verlustrate)*(1-EXP(-Verlustrate*B238)),"")</f>
        <v/>
      </c>
      <c r="D238">
        <f>IF(B238&gt;User!$B$25, Quellstärke/(Volumen*Verlustrate)*(1-EXP(-Verlustrate*User!$B$25))  * EXP(-Verlustrate*(B238-User!$B$25)), "")</f>
        <v>11.212895433999764</v>
      </c>
      <c r="E238">
        <f t="shared" si="34"/>
        <v>11.212895433999764</v>
      </c>
      <c r="F238">
        <f t="shared" si="26"/>
        <v>194.70421754909165</v>
      </c>
      <c r="G238">
        <f t="shared" si="27"/>
        <v>389.4084350981833</v>
      </c>
      <c r="H238">
        <f t="shared" si="28"/>
        <v>1168.2253052945491</v>
      </c>
      <c r="I238">
        <f t="shared" si="32"/>
        <v>187</v>
      </c>
      <c r="J238">
        <f>IF(B237&lt;User!$B$25, C238+C$32/(INTERZONALFLOW)*(1-EXP(-INTERZONALFLOW/NFVOL*B238)),D238)</f>
        <v>11.212895433999764</v>
      </c>
      <c r="K238">
        <f t="shared" si="29"/>
        <v>214.4985912680699</v>
      </c>
      <c r="L238">
        <f t="shared" si="30"/>
        <v>428.9971825361398</v>
      </c>
      <c r="M238">
        <f t="shared" si="31"/>
        <v>1286.9915476084191</v>
      </c>
      <c r="N238">
        <f t="shared" si="33"/>
        <v>187</v>
      </c>
    </row>
    <row r="239" spans="2:14" x14ac:dyDescent="0.2">
      <c r="B239">
        <f t="shared" si="25"/>
        <v>188</v>
      </c>
      <c r="C239" t="str">
        <f>IF(B238&lt;User!$B$25, Quellstärke/(Volumen*Verlustrate)*(1-EXP(-Verlustrate*B239)),"")</f>
        <v/>
      </c>
      <c r="D239">
        <f>IF(B239&gt;User!$B$25, Quellstärke/(Volumen*Verlustrate)*(1-EXP(-Verlustrate*User!$B$25))  * EXP(-Verlustrate*(B239-User!$B$25)), "")</f>
        <v>10.912354604657637</v>
      </c>
      <c r="E239">
        <f t="shared" si="34"/>
        <v>10.912354604657637</v>
      </c>
      <c r="F239">
        <f t="shared" si="26"/>
        <v>194.78606020862659</v>
      </c>
      <c r="G239">
        <f t="shared" si="27"/>
        <v>389.57212041725319</v>
      </c>
      <c r="H239">
        <f t="shared" si="28"/>
        <v>1168.7163612517586</v>
      </c>
      <c r="I239">
        <f t="shared" si="32"/>
        <v>188</v>
      </c>
      <c r="J239">
        <f>IF(B238&lt;User!$B$25, C239+C$32/(INTERZONALFLOW)*(1-EXP(-INTERZONALFLOW/NFVOL*B239)),D239)</f>
        <v>10.912354604657637</v>
      </c>
      <c r="K239">
        <f t="shared" si="29"/>
        <v>214.58043392760484</v>
      </c>
      <c r="L239">
        <f t="shared" si="30"/>
        <v>429.16086785520969</v>
      </c>
      <c r="M239">
        <f t="shared" si="31"/>
        <v>1287.4826035656286</v>
      </c>
      <c r="N239">
        <f t="shared" si="33"/>
        <v>188</v>
      </c>
    </row>
    <row r="240" spans="2:14" x14ac:dyDescent="0.2">
      <c r="B240">
        <f t="shared" si="25"/>
        <v>189</v>
      </c>
      <c r="C240" t="str">
        <f>IF(B239&lt;User!$B$25, Quellstärke/(Volumen*Verlustrate)*(1-EXP(-Verlustrate*B240)),"")</f>
        <v/>
      </c>
      <c r="D240">
        <f>IF(B240&gt;User!$B$25, Quellstärke/(Volumen*Verlustrate)*(1-EXP(-Verlustrate*User!$B$25))  * EXP(-Verlustrate*(B240-User!$B$25)), "")</f>
        <v>10.619869213862431</v>
      </c>
      <c r="E240">
        <f t="shared" si="34"/>
        <v>10.619869213862431</v>
      </c>
      <c r="F240">
        <f t="shared" si="26"/>
        <v>194.86570922773058</v>
      </c>
      <c r="G240">
        <f t="shared" si="27"/>
        <v>389.73141845546115</v>
      </c>
      <c r="H240">
        <f t="shared" si="28"/>
        <v>1169.1942553663823</v>
      </c>
      <c r="I240">
        <f t="shared" si="32"/>
        <v>189</v>
      </c>
      <c r="J240">
        <f>IF(B239&lt;User!$B$25, C240+C$32/(INTERZONALFLOW)*(1-EXP(-INTERZONALFLOW/NFVOL*B240)),D240)</f>
        <v>10.619869213862431</v>
      </c>
      <c r="K240">
        <f t="shared" si="29"/>
        <v>214.66008294670883</v>
      </c>
      <c r="L240">
        <f t="shared" si="30"/>
        <v>429.32016589341765</v>
      </c>
      <c r="M240">
        <f t="shared" si="31"/>
        <v>1287.9604976802523</v>
      </c>
      <c r="N240">
        <f t="shared" si="33"/>
        <v>189</v>
      </c>
    </row>
    <row r="241" spans="2:14" x14ac:dyDescent="0.2">
      <c r="B241">
        <f t="shared" si="25"/>
        <v>190</v>
      </c>
      <c r="C241" t="str">
        <f>IF(B240&lt;User!$B$25, Quellstärke/(Volumen*Verlustrate)*(1-EXP(-Verlustrate*B241)),"")</f>
        <v/>
      </c>
      <c r="D241">
        <f>IF(B241&gt;User!$B$25, Quellstärke/(Volumen*Verlustrate)*(1-EXP(-Verlustrate*User!$B$25))  * EXP(-Verlustrate*(B241-User!$B$25)), "")</f>
        <v>10.335223350550331</v>
      </c>
      <c r="E241">
        <f t="shared" si="34"/>
        <v>10.335223350550331</v>
      </c>
      <c r="F241">
        <f t="shared" si="26"/>
        <v>194.9432234028597</v>
      </c>
      <c r="G241">
        <f t="shared" si="27"/>
        <v>389.8864468057194</v>
      </c>
      <c r="H241">
        <f t="shared" si="28"/>
        <v>1169.6593404171572</v>
      </c>
      <c r="I241">
        <f t="shared" si="32"/>
        <v>190</v>
      </c>
      <c r="J241">
        <f>IF(B240&lt;User!$B$25, C241+C$32/(INTERZONALFLOW)*(1-EXP(-INTERZONALFLOW/NFVOL*B241)),D241)</f>
        <v>10.335223350550331</v>
      </c>
      <c r="K241">
        <f t="shared" si="29"/>
        <v>214.73759712183795</v>
      </c>
      <c r="L241">
        <f t="shared" si="30"/>
        <v>429.4751942436759</v>
      </c>
      <c r="M241">
        <f t="shared" si="31"/>
        <v>1288.4255827310271</v>
      </c>
      <c r="N241">
        <f t="shared" si="33"/>
        <v>190</v>
      </c>
    </row>
    <row r="242" spans="2:14" x14ac:dyDescent="0.2">
      <c r="B242">
        <f t="shared" si="25"/>
        <v>191</v>
      </c>
      <c r="C242" t="str">
        <f>IF(B241&lt;User!$B$25, Quellstärke/(Volumen*Verlustrate)*(1-EXP(-Verlustrate*B242)),"")</f>
        <v/>
      </c>
      <c r="D242">
        <f>IF(B242&gt;User!$B$25, Quellstärke/(Volumen*Verlustrate)*(1-EXP(-Verlustrate*User!$B$25))  * EXP(-Verlustrate*(B242-User!$B$25)), "")</f>
        <v>10.058206890752443</v>
      </c>
      <c r="E242">
        <f t="shared" si="34"/>
        <v>10.058206890752443</v>
      </c>
      <c r="F242">
        <f t="shared" si="26"/>
        <v>195.01865995454034</v>
      </c>
      <c r="G242">
        <f t="shared" si="27"/>
        <v>390.03731990908068</v>
      </c>
      <c r="H242">
        <f t="shared" si="28"/>
        <v>1170.1119597272411</v>
      </c>
      <c r="I242">
        <f t="shared" si="32"/>
        <v>191</v>
      </c>
      <c r="J242">
        <f>IF(B241&lt;User!$B$25, C242+C$32/(INTERZONALFLOW)*(1-EXP(-INTERZONALFLOW/NFVOL*B242)),D242)</f>
        <v>10.058206890752443</v>
      </c>
      <c r="K242">
        <f t="shared" si="29"/>
        <v>214.81303367351859</v>
      </c>
      <c r="L242">
        <f t="shared" si="30"/>
        <v>429.62606734703718</v>
      </c>
      <c r="M242">
        <f t="shared" si="31"/>
        <v>1288.8782020411111</v>
      </c>
      <c r="N242">
        <f t="shared" si="33"/>
        <v>191</v>
      </c>
    </row>
    <row r="243" spans="2:14" x14ac:dyDescent="0.2">
      <c r="B243">
        <f t="shared" si="25"/>
        <v>192</v>
      </c>
      <c r="C243" t="str">
        <f>IF(B242&lt;User!$B$25, Quellstärke/(Volumen*Verlustrate)*(1-EXP(-Verlustrate*B243)),"")</f>
        <v/>
      </c>
      <c r="D243">
        <f>IF(B243&gt;User!$B$25, Quellstärke/(Volumen*Verlustrate)*(1-EXP(-Verlustrate*User!$B$25))  * EXP(-Verlustrate*(B243-User!$B$25)), "")</f>
        <v>9.7886153424824567</v>
      </c>
      <c r="E243">
        <f t="shared" si="34"/>
        <v>9.7886153424824567</v>
      </c>
      <c r="F243">
        <f t="shared" si="26"/>
        <v>195.09207456960897</v>
      </c>
      <c r="G243">
        <f t="shared" si="27"/>
        <v>390.18414913921794</v>
      </c>
      <c r="H243">
        <f t="shared" si="28"/>
        <v>1170.5524474176527</v>
      </c>
      <c r="I243">
        <f t="shared" si="32"/>
        <v>192</v>
      </c>
      <c r="J243">
        <f>IF(B242&lt;User!$B$25, C243+C$32/(INTERZONALFLOW)*(1-EXP(-INTERZONALFLOW/NFVOL*B243)),D243)</f>
        <v>9.7886153424824567</v>
      </c>
      <c r="K243">
        <f t="shared" si="29"/>
        <v>214.88644828858722</v>
      </c>
      <c r="L243">
        <f t="shared" si="30"/>
        <v>429.77289657717444</v>
      </c>
      <c r="M243">
        <f t="shared" si="31"/>
        <v>1289.3186897315227</v>
      </c>
      <c r="N243">
        <f t="shared" si="33"/>
        <v>192</v>
      </c>
    </row>
    <row r="244" spans="2:14" x14ac:dyDescent="0.2">
      <c r="B244">
        <f t="shared" si="25"/>
        <v>193</v>
      </c>
      <c r="C244" t="str">
        <f>IF(B243&lt;User!$B$25, Quellstärke/(Volumen*Verlustrate)*(1-EXP(-Verlustrate*B244)),"")</f>
        <v/>
      </c>
      <c r="D244">
        <f>IF(B244&gt;User!$B$25, Quellstärke/(Volumen*Verlustrate)*(1-EXP(-Verlustrate*User!$B$25))  * EXP(-Verlustrate*(B244-User!$B$25)), "")</f>
        <v>9.5262496947818267</v>
      </c>
      <c r="E244">
        <f t="shared" si="34"/>
        <v>9.5262496947818267</v>
      </c>
      <c r="F244">
        <f t="shared" si="26"/>
        <v>195.16352144231982</v>
      </c>
      <c r="G244">
        <f t="shared" si="27"/>
        <v>390.32704288463964</v>
      </c>
      <c r="H244">
        <f t="shared" si="28"/>
        <v>1170.9811286539179</v>
      </c>
      <c r="I244">
        <f t="shared" si="32"/>
        <v>193</v>
      </c>
      <c r="J244">
        <f>IF(B243&lt;User!$B$25, C244+C$32/(INTERZONALFLOW)*(1-EXP(-INTERZONALFLOW/NFVOL*B244)),D244)</f>
        <v>9.5262496947818267</v>
      </c>
      <c r="K244">
        <f t="shared" si="29"/>
        <v>214.95789516129807</v>
      </c>
      <c r="L244">
        <f t="shared" si="30"/>
        <v>429.91579032259614</v>
      </c>
      <c r="M244">
        <f t="shared" si="31"/>
        <v>1289.7473709677879</v>
      </c>
      <c r="N244">
        <f t="shared" si="33"/>
        <v>193</v>
      </c>
    </row>
    <row r="245" spans="2:14" x14ac:dyDescent="0.2">
      <c r="B245">
        <f t="shared" ref="B245:B308" si="35">B244+1</f>
        <v>194</v>
      </c>
      <c r="C245" t="str">
        <f>IF(B244&lt;User!$B$25, Quellstärke/(Volumen*Verlustrate)*(1-EXP(-Verlustrate*B245)),"")</f>
        <v/>
      </c>
      <c r="D245">
        <f>IF(B245&gt;User!$B$25, Quellstärke/(Volumen*Verlustrate)*(1-EXP(-Verlustrate*User!$B$25))  * EXP(-Verlustrate*(B245-User!$B$25)), "")</f>
        <v>9.2709162708110089</v>
      </c>
      <c r="E245">
        <f t="shared" si="34"/>
        <v>9.2709162708110089</v>
      </c>
      <c r="F245">
        <f t="shared" ref="F245:F308" si="36">$E245*$E$25+F244</f>
        <v>195.23305331435091</v>
      </c>
      <c r="G245">
        <f t="shared" ref="G245:G308" si="37">$E245*$E$26+G244</f>
        <v>390.46610662870182</v>
      </c>
      <c r="H245">
        <f t="shared" ref="H245:H308" si="38">$E245*$E$27+H244</f>
        <v>1171.3983198861044</v>
      </c>
      <c r="I245">
        <f t="shared" si="32"/>
        <v>194</v>
      </c>
      <c r="J245">
        <f>IF(B244&lt;User!$B$25, C245+C$32/(INTERZONALFLOW)*(1-EXP(-INTERZONALFLOW/NFVOL*B245)),D245)</f>
        <v>9.2709162708110089</v>
      </c>
      <c r="K245">
        <f t="shared" ref="K245:K308" si="39">$J245*$E$25+K244</f>
        <v>215.02742703332916</v>
      </c>
      <c r="L245">
        <f t="shared" ref="L245:L308" si="40">$J245*$E$26+L244</f>
        <v>430.05485406665832</v>
      </c>
      <c r="M245">
        <f t="shared" ref="M245:M308" si="41">$J245*$E$27+M244</f>
        <v>1290.1645621999744</v>
      </c>
      <c r="N245">
        <f t="shared" si="33"/>
        <v>194</v>
      </c>
    </row>
    <row r="246" spans="2:14" x14ac:dyDescent="0.2">
      <c r="B246">
        <f t="shared" si="35"/>
        <v>195</v>
      </c>
      <c r="C246" t="str">
        <f>IF(B245&lt;User!$B$25, Quellstärke/(Volumen*Verlustrate)*(1-EXP(-Verlustrate*B246)),"")</f>
        <v/>
      </c>
      <c r="D246">
        <f>IF(B246&gt;User!$B$25, Quellstärke/(Volumen*Verlustrate)*(1-EXP(-Verlustrate*User!$B$25))  * EXP(-Verlustrate*(B246-User!$B$25)), "")</f>
        <v>9.0224265848782927</v>
      </c>
      <c r="E246">
        <f t="shared" si="34"/>
        <v>9.0224265848782927</v>
      </c>
      <c r="F246">
        <f t="shared" si="36"/>
        <v>195.3007215137375</v>
      </c>
      <c r="G246">
        <f t="shared" si="37"/>
        <v>390.601443027475</v>
      </c>
      <c r="H246">
        <f t="shared" si="38"/>
        <v>1171.8043290824239</v>
      </c>
      <c r="I246">
        <f t="shared" si="32"/>
        <v>195</v>
      </c>
      <c r="J246">
        <f>IF(B245&lt;User!$B$25, C246+C$32/(INTERZONALFLOW)*(1-EXP(-INTERZONALFLOW/NFVOL*B246)),D246)</f>
        <v>9.0224265848782927</v>
      </c>
      <c r="K246">
        <f t="shared" si="39"/>
        <v>215.09509523271575</v>
      </c>
      <c r="L246">
        <f t="shared" si="40"/>
        <v>430.1901904654315</v>
      </c>
      <c r="M246">
        <f t="shared" si="41"/>
        <v>1290.5705713962939</v>
      </c>
      <c r="N246">
        <f t="shared" si="33"/>
        <v>195</v>
      </c>
    </row>
    <row r="247" spans="2:14" x14ac:dyDescent="0.2">
      <c r="B247">
        <f t="shared" si="35"/>
        <v>196</v>
      </c>
      <c r="C247" t="str">
        <f>IF(B246&lt;User!$B$25, Quellstärke/(Volumen*Verlustrate)*(1-EXP(-Verlustrate*B247)),"")</f>
        <v/>
      </c>
      <c r="D247">
        <f>IF(B247&gt;User!$B$25, Quellstärke/(Volumen*Verlustrate)*(1-EXP(-Verlustrate*User!$B$25))  * EXP(-Verlustrate*(B247-User!$B$25)), "")</f>
        <v>8.7805972033007489</v>
      </c>
      <c r="E247">
        <f t="shared" si="34"/>
        <v>8.7805972033007489</v>
      </c>
      <c r="F247">
        <f t="shared" si="36"/>
        <v>195.36657599276225</v>
      </c>
      <c r="G247">
        <f t="shared" si="37"/>
        <v>390.7331519855245</v>
      </c>
      <c r="H247">
        <f t="shared" si="38"/>
        <v>1172.1994559565724</v>
      </c>
      <c r="I247">
        <f t="shared" si="32"/>
        <v>196</v>
      </c>
      <c r="J247">
        <f>IF(B246&lt;User!$B$25, C247+C$32/(INTERZONALFLOW)*(1-EXP(-INTERZONALFLOW/NFVOL*B247)),D247)</f>
        <v>8.7805972033007489</v>
      </c>
      <c r="K247">
        <f t="shared" si="39"/>
        <v>215.1609497117405</v>
      </c>
      <c r="L247">
        <f t="shared" si="40"/>
        <v>430.321899423481</v>
      </c>
      <c r="M247">
        <f t="shared" si="41"/>
        <v>1290.9656982704423</v>
      </c>
      <c r="N247">
        <f t="shared" si="33"/>
        <v>196</v>
      </c>
    </row>
    <row r="248" spans="2:14" x14ac:dyDescent="0.2">
      <c r="B248">
        <f t="shared" si="35"/>
        <v>197</v>
      </c>
      <c r="C248" t="str">
        <f>IF(B247&lt;User!$B$25, Quellstärke/(Volumen*Verlustrate)*(1-EXP(-Verlustrate*B248)),"")</f>
        <v/>
      </c>
      <c r="D248">
        <f>IF(B248&gt;User!$B$25, Quellstärke/(Volumen*Verlustrate)*(1-EXP(-Verlustrate*User!$B$25))  * EXP(-Verlustrate*(B248-User!$B$25)), "")</f>
        <v>8.5452496089945154</v>
      </c>
      <c r="E248">
        <f t="shared" si="34"/>
        <v>8.5452496089945154</v>
      </c>
      <c r="F248">
        <f t="shared" si="36"/>
        <v>195.43066536482971</v>
      </c>
      <c r="G248">
        <f t="shared" si="37"/>
        <v>390.86133072965941</v>
      </c>
      <c r="H248">
        <f t="shared" si="38"/>
        <v>1172.5839921889772</v>
      </c>
      <c r="I248">
        <f t="shared" ref="I248:I311" si="42">B248</f>
        <v>197</v>
      </c>
      <c r="J248">
        <f>IF(B247&lt;User!$B$25, C248+C$32/(INTERZONALFLOW)*(1-EXP(-INTERZONALFLOW/NFVOL*B248)),D248)</f>
        <v>8.5452496089945154</v>
      </c>
      <c r="K248">
        <f t="shared" si="39"/>
        <v>215.22503908380796</v>
      </c>
      <c r="L248">
        <f t="shared" si="40"/>
        <v>430.45007816761591</v>
      </c>
      <c r="M248">
        <f t="shared" si="41"/>
        <v>1291.3502345028471</v>
      </c>
      <c r="N248">
        <f t="shared" si="33"/>
        <v>197</v>
      </c>
    </row>
    <row r="249" spans="2:14" x14ac:dyDescent="0.2">
      <c r="B249">
        <f t="shared" si="35"/>
        <v>198</v>
      </c>
      <c r="C249" t="str">
        <f>IF(B248&lt;User!$B$25, Quellstärke/(Volumen*Verlustrate)*(1-EXP(-Verlustrate*B249)),"")</f>
        <v/>
      </c>
      <c r="D249">
        <f>IF(B249&gt;User!$B$25, Quellstärke/(Volumen*Verlustrate)*(1-EXP(-Verlustrate*User!$B$25))  * EXP(-Verlustrate*(B249-User!$B$25)), "")</f>
        <v>8.3162100696944865</v>
      </c>
      <c r="E249">
        <f t="shared" si="34"/>
        <v>8.3162100696944865</v>
      </c>
      <c r="F249">
        <f t="shared" si="36"/>
        <v>195.49303694035243</v>
      </c>
      <c r="G249">
        <f t="shared" si="37"/>
        <v>390.98607388070485</v>
      </c>
      <c r="H249">
        <f t="shared" si="38"/>
        <v>1172.9582216421134</v>
      </c>
      <c r="I249">
        <f t="shared" si="42"/>
        <v>198</v>
      </c>
      <c r="J249">
        <f>IF(B248&lt;User!$B$25, C249+C$32/(INTERZONALFLOW)*(1-EXP(-INTERZONALFLOW/NFVOL*B249)),D249)</f>
        <v>8.3162100696944865</v>
      </c>
      <c r="K249">
        <f t="shared" si="39"/>
        <v>215.28741065933067</v>
      </c>
      <c r="L249">
        <f t="shared" si="40"/>
        <v>430.57482131866135</v>
      </c>
      <c r="M249">
        <f t="shared" si="41"/>
        <v>1291.7244639559833</v>
      </c>
      <c r="N249">
        <f t="shared" si="33"/>
        <v>198</v>
      </c>
    </row>
    <row r="250" spans="2:14" x14ac:dyDescent="0.2">
      <c r="B250">
        <f t="shared" si="35"/>
        <v>199</v>
      </c>
      <c r="C250" t="str">
        <f>IF(B249&lt;User!$B$25, Quellstärke/(Volumen*Verlustrate)*(1-EXP(-Verlustrate*B250)),"")</f>
        <v/>
      </c>
      <c r="D250">
        <f>IF(B250&gt;User!$B$25, Quellstärke/(Volumen*Verlustrate)*(1-EXP(-Verlustrate*User!$B$25))  * EXP(-Verlustrate*(B250-User!$B$25)), "")</f>
        <v>8.0933095097061365</v>
      </c>
      <c r="E250">
        <f t="shared" si="34"/>
        <v>8.0933095097061365</v>
      </c>
      <c r="F250">
        <f t="shared" si="36"/>
        <v>195.55373676167522</v>
      </c>
      <c r="G250">
        <f t="shared" si="37"/>
        <v>391.10747352335045</v>
      </c>
      <c r="H250">
        <f t="shared" si="38"/>
        <v>1173.3224205700501</v>
      </c>
      <c r="I250">
        <f t="shared" si="42"/>
        <v>199</v>
      </c>
      <c r="J250">
        <f>IF(B249&lt;User!$B$25, C250+C$32/(INTERZONALFLOW)*(1-EXP(-INTERZONALFLOW/NFVOL*B250)),D250)</f>
        <v>8.0933095097061365</v>
      </c>
      <c r="K250">
        <f t="shared" si="39"/>
        <v>215.34811048065347</v>
      </c>
      <c r="L250">
        <f t="shared" si="40"/>
        <v>430.69622096130695</v>
      </c>
      <c r="M250">
        <f t="shared" si="41"/>
        <v>1292.0886628839201</v>
      </c>
      <c r="N250">
        <f t="shared" ref="N250:N313" si="43">B250</f>
        <v>199</v>
      </c>
    </row>
    <row r="251" spans="2:14" x14ac:dyDescent="0.2">
      <c r="B251">
        <f t="shared" si="35"/>
        <v>200</v>
      </c>
      <c r="C251" t="str">
        <f>IF(B250&lt;User!$B$25, Quellstärke/(Volumen*Verlustrate)*(1-EXP(-Verlustrate*B251)),"")</f>
        <v/>
      </c>
      <c r="D251">
        <f>IF(B251&gt;User!$B$25, Quellstärke/(Volumen*Verlustrate)*(1-EXP(-Verlustrate*User!$B$25))  * EXP(-Verlustrate*(B251-User!$B$25)), "")</f>
        <v>7.8763833850948091</v>
      </c>
      <c r="E251">
        <f t="shared" si="34"/>
        <v>7.8763833850948091</v>
      </c>
      <c r="F251">
        <f t="shared" si="36"/>
        <v>195.61280963706344</v>
      </c>
      <c r="G251">
        <f t="shared" si="37"/>
        <v>391.22561927412687</v>
      </c>
      <c r="H251">
        <f t="shared" si="38"/>
        <v>1173.6768578223794</v>
      </c>
      <c r="I251">
        <f t="shared" si="42"/>
        <v>200</v>
      </c>
      <c r="J251">
        <f>IF(B250&lt;User!$B$25, C251+C$32/(INTERZONALFLOW)*(1-EXP(-INTERZONALFLOW/NFVOL*B251)),D251)</f>
        <v>7.8763833850948091</v>
      </c>
      <c r="K251">
        <f t="shared" si="39"/>
        <v>215.40718335604168</v>
      </c>
      <c r="L251">
        <f t="shared" si="40"/>
        <v>430.81436671208337</v>
      </c>
      <c r="M251">
        <f t="shared" si="41"/>
        <v>1292.4431001362493</v>
      </c>
      <c r="N251">
        <f t="shared" si="43"/>
        <v>200</v>
      </c>
    </row>
    <row r="252" spans="2:14" x14ac:dyDescent="0.2">
      <c r="B252">
        <f t="shared" si="35"/>
        <v>201</v>
      </c>
      <c r="C252" t="str">
        <f>IF(B251&lt;User!$B$25, Quellstärke/(Volumen*Verlustrate)*(1-EXP(-Verlustrate*B252)),"")</f>
        <v/>
      </c>
      <c r="D252">
        <f>IF(B252&gt;User!$B$25, Quellstärke/(Volumen*Verlustrate)*(1-EXP(-Verlustrate*User!$B$25))  * EXP(-Verlustrate*(B252-User!$B$25)), "")</f>
        <v>7.6652715622203003</v>
      </c>
      <c r="E252">
        <f t="shared" si="34"/>
        <v>7.6652715622203003</v>
      </c>
      <c r="F252">
        <f t="shared" si="36"/>
        <v>195.67029917378008</v>
      </c>
      <c r="G252">
        <f t="shared" si="37"/>
        <v>391.34059834756016</v>
      </c>
      <c r="H252">
        <f t="shared" si="38"/>
        <v>1174.0217950426793</v>
      </c>
      <c r="I252">
        <f t="shared" si="42"/>
        <v>201</v>
      </c>
      <c r="J252">
        <f>IF(B251&lt;User!$B$25, C252+C$32/(INTERZONALFLOW)*(1-EXP(-INTERZONALFLOW/NFVOL*B252)),D252)</f>
        <v>7.6652715622203003</v>
      </c>
      <c r="K252">
        <f t="shared" si="39"/>
        <v>215.46467289275833</v>
      </c>
      <c r="L252">
        <f t="shared" si="40"/>
        <v>430.92934578551666</v>
      </c>
      <c r="M252">
        <f t="shared" si="41"/>
        <v>1292.7880373565492</v>
      </c>
      <c r="N252">
        <f t="shared" si="43"/>
        <v>201</v>
      </c>
    </row>
    <row r="253" spans="2:14" x14ac:dyDescent="0.2">
      <c r="B253">
        <f t="shared" si="35"/>
        <v>202</v>
      </c>
      <c r="C253" t="str">
        <f>IF(B252&lt;User!$B$25, Quellstärke/(Volumen*Verlustrate)*(1-EXP(-Verlustrate*B253)),"")</f>
        <v/>
      </c>
      <c r="D253">
        <f>IF(B253&gt;User!$B$25, Quellstärke/(Volumen*Verlustrate)*(1-EXP(-Verlustrate*User!$B$25))  * EXP(-Verlustrate*(B253-User!$B$25)), "")</f>
        <v>7.4598181995271133</v>
      </c>
      <c r="E253">
        <f t="shared" si="34"/>
        <v>7.4598181995271133</v>
      </c>
      <c r="F253">
        <f t="shared" si="36"/>
        <v>195.72624781027653</v>
      </c>
      <c r="G253">
        <f t="shared" si="37"/>
        <v>391.45249562055307</v>
      </c>
      <c r="H253">
        <f t="shared" si="38"/>
        <v>1174.3574868616581</v>
      </c>
      <c r="I253">
        <f t="shared" si="42"/>
        <v>202</v>
      </c>
      <c r="J253">
        <f>IF(B252&lt;User!$B$25, C253+C$32/(INTERZONALFLOW)*(1-EXP(-INTERZONALFLOW/NFVOL*B253)),D253)</f>
        <v>7.4598181995271133</v>
      </c>
      <c r="K253">
        <f t="shared" si="39"/>
        <v>215.52062152925478</v>
      </c>
      <c r="L253">
        <f t="shared" si="40"/>
        <v>431.04124305850956</v>
      </c>
      <c r="M253">
        <f t="shared" si="41"/>
        <v>1293.1237291755281</v>
      </c>
      <c r="N253">
        <f t="shared" si="43"/>
        <v>202</v>
      </c>
    </row>
    <row r="254" spans="2:14" x14ac:dyDescent="0.2">
      <c r="B254">
        <f t="shared" si="35"/>
        <v>203</v>
      </c>
      <c r="C254" t="str">
        <f>IF(B253&lt;User!$B$25, Quellstärke/(Volumen*Verlustrate)*(1-EXP(-Verlustrate*B254)),"")</f>
        <v/>
      </c>
      <c r="D254">
        <f>IF(B254&gt;User!$B$25, Quellstärke/(Volumen*Verlustrate)*(1-EXP(-Verlustrate*User!$B$25))  * EXP(-Verlustrate*(B254-User!$B$25)), "")</f>
        <v>7.259871632503109</v>
      </c>
      <c r="E254">
        <f t="shared" si="34"/>
        <v>7.259871632503109</v>
      </c>
      <c r="F254">
        <f t="shared" si="36"/>
        <v>195.78069684752032</v>
      </c>
      <c r="G254">
        <f t="shared" si="37"/>
        <v>391.56139369504064</v>
      </c>
      <c r="H254">
        <f t="shared" si="38"/>
        <v>1174.6841810851208</v>
      </c>
      <c r="I254">
        <f t="shared" si="42"/>
        <v>203</v>
      </c>
      <c r="J254">
        <f>IF(B253&lt;User!$B$25, C254+C$32/(INTERZONALFLOW)*(1-EXP(-INTERZONALFLOW/NFVOL*B254)),D254)</f>
        <v>7.259871632503109</v>
      </c>
      <c r="K254">
        <f t="shared" si="39"/>
        <v>215.57507056649857</v>
      </c>
      <c r="L254">
        <f t="shared" si="40"/>
        <v>431.15014113299713</v>
      </c>
      <c r="M254">
        <f t="shared" si="41"/>
        <v>1293.4504233989908</v>
      </c>
      <c r="N254">
        <f t="shared" si="43"/>
        <v>203</v>
      </c>
    </row>
    <row r="255" spans="2:14" x14ac:dyDescent="0.2">
      <c r="B255">
        <f t="shared" si="35"/>
        <v>204</v>
      </c>
      <c r="C255" t="str">
        <f>IF(B254&lt;User!$B$25, Quellstärke/(Volumen*Verlustrate)*(1-EXP(-Verlustrate*B255)),"")</f>
        <v/>
      </c>
      <c r="D255">
        <f>IF(B255&gt;User!$B$25, Quellstärke/(Volumen*Verlustrate)*(1-EXP(-Verlustrate*User!$B$25))  * EXP(-Verlustrate*(B255-User!$B$25)), "")</f>
        <v>7.0652842617216116</v>
      </c>
      <c r="E255">
        <f t="shared" si="34"/>
        <v>7.0652842617216116</v>
      </c>
      <c r="F255">
        <f t="shared" si="36"/>
        <v>195.83368647948322</v>
      </c>
      <c r="G255">
        <f t="shared" si="37"/>
        <v>391.66737295896644</v>
      </c>
      <c r="H255">
        <f t="shared" si="38"/>
        <v>1175.0021188768983</v>
      </c>
      <c r="I255">
        <f t="shared" si="42"/>
        <v>204</v>
      </c>
      <c r="J255">
        <f>IF(B254&lt;User!$B$25, C255+C$32/(INTERZONALFLOW)*(1-EXP(-INTERZONALFLOW/NFVOL*B255)),D255)</f>
        <v>7.0652842617216116</v>
      </c>
      <c r="K255">
        <f t="shared" si="39"/>
        <v>215.62806019846147</v>
      </c>
      <c r="L255">
        <f t="shared" si="40"/>
        <v>431.25612039692294</v>
      </c>
      <c r="M255">
        <f t="shared" si="41"/>
        <v>1293.7683611907682</v>
      </c>
      <c r="N255">
        <f t="shared" si="43"/>
        <v>204</v>
      </c>
    </row>
    <row r="256" spans="2:14" x14ac:dyDescent="0.2">
      <c r="B256">
        <f t="shared" si="35"/>
        <v>205</v>
      </c>
      <c r="C256" t="str">
        <f>IF(B255&lt;User!$B$25, Quellstärke/(Volumen*Verlustrate)*(1-EXP(-Verlustrate*B256)),"")</f>
        <v/>
      </c>
      <c r="D256">
        <f>IF(B256&gt;User!$B$25, Quellstärke/(Volumen*Verlustrate)*(1-EXP(-Verlustrate*User!$B$25))  * EXP(-Verlustrate*(B256-User!$B$25)), "")</f>
        <v>6.8759124438843466</v>
      </c>
      <c r="E256">
        <f t="shared" si="34"/>
        <v>6.8759124438843466</v>
      </c>
      <c r="F256">
        <f t="shared" si="36"/>
        <v>195.88525582281235</v>
      </c>
      <c r="G256">
        <f t="shared" si="37"/>
        <v>391.77051164562471</v>
      </c>
      <c r="H256">
        <f t="shared" si="38"/>
        <v>1175.3115349368732</v>
      </c>
      <c r="I256">
        <f t="shared" si="42"/>
        <v>205</v>
      </c>
      <c r="J256">
        <f>IF(B255&lt;User!$B$25, C256+C$32/(INTERZONALFLOW)*(1-EXP(-INTERZONALFLOW/NFVOL*B256)),D256)</f>
        <v>6.8759124438843466</v>
      </c>
      <c r="K256">
        <f t="shared" si="39"/>
        <v>215.6796295417906</v>
      </c>
      <c r="L256">
        <f t="shared" si="40"/>
        <v>431.35925908358121</v>
      </c>
      <c r="M256">
        <f t="shared" si="41"/>
        <v>1294.0777772507431</v>
      </c>
      <c r="N256">
        <f t="shared" si="43"/>
        <v>205</v>
      </c>
    </row>
    <row r="257" spans="2:14" x14ac:dyDescent="0.2">
      <c r="B257">
        <f t="shared" si="35"/>
        <v>206</v>
      </c>
      <c r="C257" t="str">
        <f>IF(B256&lt;User!$B$25, Quellstärke/(Volumen*Verlustrate)*(1-EXP(-Verlustrate*B257)),"")</f>
        <v/>
      </c>
      <c r="D257">
        <f>IF(B257&gt;User!$B$25, Quellstärke/(Volumen*Verlustrate)*(1-EXP(-Verlustrate*User!$B$25))  * EXP(-Verlustrate*(B257-User!$B$25)), "")</f>
        <v>6.6916163857847728</v>
      </c>
      <c r="E257">
        <f t="shared" si="34"/>
        <v>6.6916163857847728</v>
      </c>
      <c r="F257">
        <f t="shared" si="36"/>
        <v>195.93544294570574</v>
      </c>
      <c r="G257">
        <f t="shared" si="37"/>
        <v>391.87088589141149</v>
      </c>
      <c r="H257">
        <f t="shared" si="38"/>
        <v>1175.6126576742336</v>
      </c>
      <c r="I257">
        <f t="shared" si="42"/>
        <v>206</v>
      </c>
      <c r="J257">
        <f>IF(B256&lt;User!$B$25, C257+C$32/(INTERZONALFLOW)*(1-EXP(-INTERZONALFLOW/NFVOL*B257)),D257)</f>
        <v>6.6916163857847728</v>
      </c>
      <c r="K257">
        <f t="shared" si="39"/>
        <v>215.72981666468399</v>
      </c>
      <c r="L257">
        <f t="shared" si="40"/>
        <v>431.45963332936799</v>
      </c>
      <c r="M257">
        <f t="shared" si="41"/>
        <v>1294.3788999881035</v>
      </c>
      <c r="N257">
        <f t="shared" si="43"/>
        <v>206</v>
      </c>
    </row>
    <row r="258" spans="2:14" x14ac:dyDescent="0.2">
      <c r="B258">
        <f t="shared" si="35"/>
        <v>207</v>
      </c>
      <c r="C258" t="str">
        <f>IF(B257&lt;User!$B$25, Quellstärke/(Volumen*Verlustrate)*(1-EXP(-Verlustrate*B258)),"")</f>
        <v/>
      </c>
      <c r="D258">
        <f>IF(B258&gt;User!$B$25, Quellstärke/(Volumen*Verlustrate)*(1-EXP(-Verlustrate*User!$B$25))  * EXP(-Verlustrate*(B258-User!$B$25)), "")</f>
        <v>6.5122600411135245</v>
      </c>
      <c r="E258">
        <f t="shared" si="34"/>
        <v>6.5122600411135245</v>
      </c>
      <c r="F258">
        <f t="shared" si="36"/>
        <v>195.98428489601409</v>
      </c>
      <c r="G258">
        <f t="shared" si="37"/>
        <v>391.96856979202818</v>
      </c>
      <c r="H258">
        <f t="shared" si="38"/>
        <v>1175.9057093760837</v>
      </c>
      <c r="I258">
        <f t="shared" si="42"/>
        <v>207</v>
      </c>
      <c r="J258">
        <f>IF(B257&lt;User!$B$25, C258+C$32/(INTERZONALFLOW)*(1-EXP(-INTERZONALFLOW/NFVOL*B258)),D258)</f>
        <v>6.5122600411135245</v>
      </c>
      <c r="K258">
        <f t="shared" si="39"/>
        <v>215.77865861499234</v>
      </c>
      <c r="L258">
        <f t="shared" si="40"/>
        <v>431.55731722998468</v>
      </c>
      <c r="M258">
        <f t="shared" si="41"/>
        <v>1294.6719516899536</v>
      </c>
      <c r="N258">
        <f t="shared" si="43"/>
        <v>207</v>
      </c>
    </row>
    <row r="259" spans="2:14" x14ac:dyDescent="0.2">
      <c r="B259">
        <f t="shared" si="35"/>
        <v>208</v>
      </c>
      <c r="C259" t="str">
        <f>IF(B258&lt;User!$B$25, Quellstärke/(Volumen*Verlustrate)*(1-EXP(-Verlustrate*B259)),"")</f>
        <v/>
      </c>
      <c r="D259">
        <f>IF(B259&gt;User!$B$25, Quellstärke/(Volumen*Verlustrate)*(1-EXP(-Verlustrate*User!$B$25))  * EXP(-Verlustrate*(B259-User!$B$25)), "")</f>
        <v>6.3377110100297926</v>
      </c>
      <c r="E259">
        <f t="shared" si="34"/>
        <v>6.3377110100297926</v>
      </c>
      <c r="F259">
        <f t="shared" si="36"/>
        <v>196.03181772858932</v>
      </c>
      <c r="G259">
        <f t="shared" si="37"/>
        <v>392.06363545717863</v>
      </c>
      <c r="H259">
        <f t="shared" si="38"/>
        <v>1176.190906371535</v>
      </c>
      <c r="I259">
        <f t="shared" si="42"/>
        <v>208</v>
      </c>
      <c r="J259">
        <f>IF(B258&lt;User!$B$25, C259+C$32/(INTERZONALFLOW)*(1-EXP(-INTERZONALFLOW/NFVOL*B259)),D259)</f>
        <v>6.3377110100297926</v>
      </c>
      <c r="K259">
        <f t="shared" si="39"/>
        <v>215.82619144756757</v>
      </c>
      <c r="L259">
        <f t="shared" si="40"/>
        <v>431.65238289513513</v>
      </c>
      <c r="M259">
        <f t="shared" si="41"/>
        <v>1294.9571486854049</v>
      </c>
      <c r="N259">
        <f t="shared" si="43"/>
        <v>208</v>
      </c>
    </row>
    <row r="260" spans="2:14" x14ac:dyDescent="0.2">
      <c r="B260">
        <f t="shared" si="35"/>
        <v>209</v>
      </c>
      <c r="C260" t="str">
        <f>IF(B259&lt;User!$B$25, Quellstärke/(Volumen*Verlustrate)*(1-EXP(-Verlustrate*B260)),"")</f>
        <v/>
      </c>
      <c r="D260">
        <f>IF(B260&gt;User!$B$25, Quellstärke/(Volumen*Verlustrate)*(1-EXP(-Verlustrate*User!$B$25))  * EXP(-Verlustrate*(B260-User!$B$25)), "")</f>
        <v>6.1678404414245112</v>
      </c>
      <c r="E260">
        <f t="shared" si="34"/>
        <v>6.1678404414245112</v>
      </c>
      <c r="F260">
        <f t="shared" si="36"/>
        <v>196.0780765319</v>
      </c>
      <c r="G260">
        <f t="shared" si="37"/>
        <v>392.15615306379999</v>
      </c>
      <c r="H260">
        <f t="shared" si="38"/>
        <v>1176.468459191399</v>
      </c>
      <c r="I260">
        <f t="shared" si="42"/>
        <v>209</v>
      </c>
      <c r="J260">
        <f>IF(B259&lt;User!$B$25, C260+C$32/(INTERZONALFLOW)*(1-EXP(-INTERZONALFLOW/NFVOL*B260)),D260)</f>
        <v>6.1678404414245112</v>
      </c>
      <c r="K260">
        <f t="shared" si="39"/>
        <v>215.87245025087825</v>
      </c>
      <c r="L260">
        <f t="shared" si="40"/>
        <v>431.74490050175649</v>
      </c>
      <c r="M260">
        <f t="shared" si="41"/>
        <v>1295.234701505269</v>
      </c>
      <c r="N260">
        <f t="shared" si="43"/>
        <v>209</v>
      </c>
    </row>
    <row r="261" spans="2:14" x14ac:dyDescent="0.2">
      <c r="B261">
        <f t="shared" si="35"/>
        <v>210</v>
      </c>
      <c r="C261" t="str">
        <f>IF(B260&lt;User!$B$25, Quellstärke/(Volumen*Verlustrate)*(1-EXP(-Verlustrate*B261)),"")</f>
        <v/>
      </c>
      <c r="D261">
        <f>IF(B261&gt;User!$B$25, Quellstärke/(Volumen*Verlustrate)*(1-EXP(-Verlustrate*User!$B$25))  * EXP(-Verlustrate*(B261-User!$B$25)), "")</f>
        <v>6.0025229378031995</v>
      </c>
      <c r="E261">
        <f t="shared" si="34"/>
        <v>6.0025229378031995</v>
      </c>
      <c r="F261">
        <f t="shared" si="36"/>
        <v>196.12309545393353</v>
      </c>
      <c r="G261">
        <f t="shared" si="37"/>
        <v>392.24619090786706</v>
      </c>
      <c r="H261">
        <f t="shared" si="38"/>
        <v>1176.7385727236001</v>
      </c>
      <c r="I261">
        <f t="shared" si="42"/>
        <v>210</v>
      </c>
      <c r="J261">
        <f>IF(B260&lt;User!$B$25, C261+C$32/(INTERZONALFLOW)*(1-EXP(-INTERZONALFLOW/NFVOL*B261)),D261)</f>
        <v>6.0025229378031995</v>
      </c>
      <c r="K261">
        <f t="shared" si="39"/>
        <v>215.91746917291178</v>
      </c>
      <c r="L261">
        <f t="shared" si="40"/>
        <v>431.83493834582356</v>
      </c>
      <c r="M261">
        <f t="shared" si="41"/>
        <v>1295.5048150374701</v>
      </c>
      <c r="N261">
        <f t="shared" si="43"/>
        <v>210</v>
      </c>
    </row>
    <row r="262" spans="2:14" x14ac:dyDescent="0.2">
      <c r="B262">
        <f t="shared" si="35"/>
        <v>211</v>
      </c>
      <c r="C262" t="str">
        <f>IF(B261&lt;User!$B$25, Quellstärke/(Volumen*Verlustrate)*(1-EXP(-Verlustrate*B262)),"")</f>
        <v/>
      </c>
      <c r="D262">
        <f>IF(B262&gt;User!$B$25, Quellstärke/(Volumen*Verlustrate)*(1-EXP(-Verlustrate*User!$B$25))  * EXP(-Verlustrate*(B262-User!$B$25)), "")</f>
        <v>5.8416364627182338</v>
      </c>
      <c r="E262">
        <f t="shared" ref="E262:E325" si="44">IF(ISNUMBER(C262),C262)+IF((ISNUMBER(D262)),D262)</f>
        <v>5.8416364627182338</v>
      </c>
      <c r="F262">
        <f t="shared" si="36"/>
        <v>196.16690772740392</v>
      </c>
      <c r="G262">
        <f t="shared" si="37"/>
        <v>392.33381545480785</v>
      </c>
      <c r="H262">
        <f t="shared" si="38"/>
        <v>1177.0014463644225</v>
      </c>
      <c r="I262">
        <f t="shared" si="42"/>
        <v>211</v>
      </c>
      <c r="J262">
        <f>IF(B261&lt;User!$B$25, C262+C$32/(INTERZONALFLOW)*(1-EXP(-INTERZONALFLOW/NFVOL*B262)),D262)</f>
        <v>5.8416364627182338</v>
      </c>
      <c r="K262">
        <f t="shared" si="39"/>
        <v>215.96128144638217</v>
      </c>
      <c r="L262">
        <f t="shared" si="40"/>
        <v>431.92256289276435</v>
      </c>
      <c r="M262">
        <f t="shared" si="41"/>
        <v>1295.7676886782924</v>
      </c>
      <c r="N262">
        <f t="shared" si="43"/>
        <v>211</v>
      </c>
    </row>
    <row r="263" spans="2:14" x14ac:dyDescent="0.2">
      <c r="B263">
        <f t="shared" si="35"/>
        <v>212</v>
      </c>
      <c r="C263" t="str">
        <f>IF(B262&lt;User!$B$25, Quellstärke/(Volumen*Verlustrate)*(1-EXP(-Verlustrate*B263)),"")</f>
        <v/>
      </c>
      <c r="D263">
        <f>IF(B263&gt;User!$B$25, Quellstärke/(Volumen*Verlustrate)*(1-EXP(-Verlustrate*User!$B$25))  * EXP(-Verlustrate*(B263-User!$B$25)), "")</f>
        <v>5.6850622506822361</v>
      </c>
      <c r="E263">
        <f t="shared" si="44"/>
        <v>5.6850622506822361</v>
      </c>
      <c r="F263">
        <f t="shared" si="36"/>
        <v>196.20954569428403</v>
      </c>
      <c r="G263">
        <f t="shared" si="37"/>
        <v>392.41909138856806</v>
      </c>
      <c r="H263">
        <f t="shared" si="38"/>
        <v>1177.2572741657032</v>
      </c>
      <c r="I263">
        <f t="shared" si="42"/>
        <v>212</v>
      </c>
      <c r="J263">
        <f>IF(B262&lt;User!$B$25, C263+C$32/(INTERZONALFLOW)*(1-EXP(-INTERZONALFLOW/NFVOL*B263)),D263)</f>
        <v>5.6850622506822361</v>
      </c>
      <c r="K263">
        <f t="shared" si="39"/>
        <v>216.00391941326228</v>
      </c>
      <c r="L263">
        <f t="shared" si="40"/>
        <v>432.00783882652456</v>
      </c>
      <c r="M263">
        <f t="shared" si="41"/>
        <v>1296.0235164795731</v>
      </c>
      <c r="N263">
        <f t="shared" si="43"/>
        <v>212</v>
      </c>
    </row>
    <row r="264" spans="2:14" x14ac:dyDescent="0.2">
      <c r="B264">
        <f t="shared" si="35"/>
        <v>213</v>
      </c>
      <c r="C264" t="str">
        <f>IF(B263&lt;User!$B$25, Quellstärke/(Volumen*Verlustrate)*(1-EXP(-Verlustrate*B264)),"")</f>
        <v/>
      </c>
      <c r="D264">
        <f>IF(B264&gt;User!$B$25, Quellstärke/(Volumen*Verlustrate)*(1-EXP(-Verlustrate*User!$B$25))  * EXP(-Verlustrate*(B264-User!$B$25)), "")</f>
        <v>5.5326847194960571</v>
      </c>
      <c r="E264">
        <f t="shared" si="44"/>
        <v>5.5326847194960571</v>
      </c>
      <c r="F264">
        <f t="shared" si="36"/>
        <v>196.25104082968025</v>
      </c>
      <c r="G264">
        <f t="shared" si="37"/>
        <v>392.5020816593605</v>
      </c>
      <c r="H264">
        <f t="shared" si="38"/>
        <v>1177.5062449780805</v>
      </c>
      <c r="I264">
        <f t="shared" si="42"/>
        <v>213</v>
      </c>
      <c r="J264">
        <f>IF(B263&lt;User!$B$25, C264+C$32/(INTERZONALFLOW)*(1-EXP(-INTERZONALFLOW/NFVOL*B264)),D264)</f>
        <v>5.5326847194960571</v>
      </c>
      <c r="K264">
        <f t="shared" si="39"/>
        <v>216.0454145486585</v>
      </c>
      <c r="L264">
        <f t="shared" si="40"/>
        <v>432.090829097317</v>
      </c>
      <c r="M264">
        <f t="shared" si="41"/>
        <v>1296.2724872919505</v>
      </c>
      <c r="N264">
        <f t="shared" si="43"/>
        <v>213</v>
      </c>
    </row>
    <row r="265" spans="2:14" x14ac:dyDescent="0.2">
      <c r="B265">
        <f t="shared" si="35"/>
        <v>214</v>
      </c>
      <c r="C265" t="str">
        <f>IF(B264&lt;User!$B$25, Quellstärke/(Volumen*Verlustrate)*(1-EXP(-Verlustrate*B265)),"")</f>
        <v/>
      </c>
      <c r="D265">
        <f>IF(B265&gt;User!$B$25, Quellstärke/(Volumen*Verlustrate)*(1-EXP(-Verlustrate*User!$B$25))  * EXP(-Verlustrate*(B265-User!$B$25)), "")</f>
        <v>5.3843913849266531</v>
      </c>
      <c r="E265">
        <f t="shared" si="44"/>
        <v>5.3843913849266531</v>
      </c>
      <c r="F265">
        <f t="shared" si="36"/>
        <v>196.29142376506721</v>
      </c>
      <c r="G265">
        <f t="shared" si="37"/>
        <v>392.58284753013442</v>
      </c>
      <c r="H265">
        <f t="shared" si="38"/>
        <v>1177.7485425904022</v>
      </c>
      <c r="I265">
        <f t="shared" si="42"/>
        <v>214</v>
      </c>
      <c r="J265">
        <f>IF(B264&lt;User!$B$25, C265+C$32/(INTERZONALFLOW)*(1-EXP(-INTERZONALFLOW/NFVOL*B265)),D265)</f>
        <v>5.3843913849266531</v>
      </c>
      <c r="K265">
        <f t="shared" si="39"/>
        <v>216.08579748404546</v>
      </c>
      <c r="L265">
        <f t="shared" si="40"/>
        <v>432.17159496809091</v>
      </c>
      <c r="M265">
        <f t="shared" si="41"/>
        <v>1296.5147849042721</v>
      </c>
      <c r="N265">
        <f t="shared" si="43"/>
        <v>214</v>
      </c>
    </row>
    <row r="266" spans="2:14" x14ac:dyDescent="0.2">
      <c r="B266">
        <f t="shared" si="35"/>
        <v>215</v>
      </c>
      <c r="C266" t="str">
        <f>IF(B265&lt;User!$B$25, Quellstärke/(Volumen*Verlustrate)*(1-EXP(-Verlustrate*B266)),"")</f>
        <v/>
      </c>
      <c r="D266">
        <f>IF(B266&gt;User!$B$25, Quellstärke/(Volumen*Verlustrate)*(1-EXP(-Verlustrate*User!$B$25))  * EXP(-Verlustrate*(B266-User!$B$25)), "")</f>
        <v>5.2400727776718599</v>
      </c>
      <c r="E266">
        <f t="shared" si="44"/>
        <v>5.2400727776718599</v>
      </c>
      <c r="F266">
        <f t="shared" si="36"/>
        <v>196.33072431089974</v>
      </c>
      <c r="G266">
        <f t="shared" si="37"/>
        <v>392.66144862179948</v>
      </c>
      <c r="H266">
        <f t="shared" si="38"/>
        <v>1177.9843458653975</v>
      </c>
      <c r="I266">
        <f t="shared" si="42"/>
        <v>215</v>
      </c>
      <c r="J266">
        <f>IF(B265&lt;User!$B$25, C266+C$32/(INTERZONALFLOW)*(1-EXP(-INTERZONALFLOW/NFVOL*B266)),D266)</f>
        <v>5.2400727776718599</v>
      </c>
      <c r="K266">
        <f t="shared" si="39"/>
        <v>216.12509802987799</v>
      </c>
      <c r="L266">
        <f t="shared" si="40"/>
        <v>432.25019605975598</v>
      </c>
      <c r="M266">
        <f t="shared" si="41"/>
        <v>1296.7505881792674</v>
      </c>
      <c r="N266">
        <f t="shared" si="43"/>
        <v>215</v>
      </c>
    </row>
    <row r="267" spans="2:14" x14ac:dyDescent="0.2">
      <c r="B267">
        <f t="shared" si="35"/>
        <v>216</v>
      </c>
      <c r="C267" t="str">
        <f>IF(B266&lt;User!$B$25, Quellstärke/(Volumen*Verlustrate)*(1-EXP(-Verlustrate*B267)),"")</f>
        <v/>
      </c>
      <c r="D267">
        <f>IF(B267&gt;User!$B$25, Quellstärke/(Volumen*Verlustrate)*(1-EXP(-Verlustrate*User!$B$25))  * EXP(-Verlustrate*(B267-User!$B$25)), "")</f>
        <v>5.0996223625507726</v>
      </c>
      <c r="E267">
        <f t="shared" si="44"/>
        <v>5.0996223625507726</v>
      </c>
      <c r="F267">
        <f t="shared" si="36"/>
        <v>196.36897147861887</v>
      </c>
      <c r="G267">
        <f t="shared" si="37"/>
        <v>392.73794295723775</v>
      </c>
      <c r="H267">
        <f t="shared" si="38"/>
        <v>1178.2138288717122</v>
      </c>
      <c r="I267">
        <f t="shared" si="42"/>
        <v>216</v>
      </c>
      <c r="J267">
        <f>IF(B266&lt;User!$B$25, C267+C$32/(INTERZONALFLOW)*(1-EXP(-INTERZONALFLOW/NFVOL*B267)),D267)</f>
        <v>5.0996223625507726</v>
      </c>
      <c r="K267">
        <f t="shared" si="39"/>
        <v>216.16334519759712</v>
      </c>
      <c r="L267">
        <f t="shared" si="40"/>
        <v>432.32669039519425</v>
      </c>
      <c r="M267">
        <f t="shared" si="41"/>
        <v>1296.9800711855821</v>
      </c>
      <c r="N267">
        <f t="shared" si="43"/>
        <v>216</v>
      </c>
    </row>
    <row r="268" spans="2:14" x14ac:dyDescent="0.2">
      <c r="B268">
        <f t="shared" si="35"/>
        <v>217</v>
      </c>
      <c r="C268" t="str">
        <f>IF(B267&lt;User!$B$25, Quellstärke/(Volumen*Verlustrate)*(1-EXP(-Verlustrate*B268)),"")</f>
        <v/>
      </c>
      <c r="D268">
        <f>IF(B268&gt;User!$B$25, Quellstärke/(Volumen*Verlustrate)*(1-EXP(-Verlustrate*User!$B$25))  * EXP(-Verlustrate*(B268-User!$B$25)), "")</f>
        <v>4.9629364598600691</v>
      </c>
      <c r="E268">
        <f t="shared" si="44"/>
        <v>4.9629364598600691</v>
      </c>
      <c r="F268">
        <f t="shared" si="36"/>
        <v>196.40619350206782</v>
      </c>
      <c r="G268">
        <f t="shared" si="37"/>
        <v>392.81238700413564</v>
      </c>
      <c r="H268">
        <f t="shared" si="38"/>
        <v>1178.4371610124058</v>
      </c>
      <c r="I268">
        <f t="shared" si="42"/>
        <v>217</v>
      </c>
      <c r="J268">
        <f>IF(B267&lt;User!$B$25, C268+C$32/(INTERZONALFLOW)*(1-EXP(-INTERZONALFLOW/NFVOL*B268)),D268)</f>
        <v>4.9629364598600691</v>
      </c>
      <c r="K268">
        <f t="shared" si="39"/>
        <v>216.20056722104607</v>
      </c>
      <c r="L268">
        <f t="shared" si="40"/>
        <v>432.40113444209214</v>
      </c>
      <c r="M268">
        <f t="shared" si="41"/>
        <v>1297.2034033262757</v>
      </c>
      <c r="N268">
        <f t="shared" si="43"/>
        <v>217</v>
      </c>
    </row>
    <row r="269" spans="2:14" x14ac:dyDescent="0.2">
      <c r="B269">
        <f t="shared" si="35"/>
        <v>218</v>
      </c>
      <c r="C269" t="str">
        <f>IF(B268&lt;User!$B$25, Quellstärke/(Volumen*Verlustrate)*(1-EXP(-Verlustrate*B269)),"")</f>
        <v/>
      </c>
      <c r="D269">
        <f>IF(B269&gt;User!$B$25, Quellstärke/(Volumen*Verlustrate)*(1-EXP(-Verlustrate*User!$B$25))  * EXP(-Verlustrate*(B269-User!$B$25)), "")</f>
        <v>4.8299141688382594</v>
      </c>
      <c r="E269">
        <f t="shared" si="44"/>
        <v>4.8299141688382594</v>
      </c>
      <c r="F269">
        <f t="shared" si="36"/>
        <v>196.4424178583341</v>
      </c>
      <c r="G269">
        <f t="shared" si="37"/>
        <v>392.88483571666819</v>
      </c>
      <c r="H269">
        <f t="shared" si="38"/>
        <v>1178.6545071500036</v>
      </c>
      <c r="I269">
        <f t="shared" si="42"/>
        <v>218</v>
      </c>
      <c r="J269">
        <f>IF(B268&lt;User!$B$25, C269+C$32/(INTERZONALFLOW)*(1-EXP(-INTERZONALFLOW/NFVOL*B269)),D269)</f>
        <v>4.8299141688382594</v>
      </c>
      <c r="K269">
        <f t="shared" si="39"/>
        <v>216.23679157731235</v>
      </c>
      <c r="L269">
        <f t="shared" si="40"/>
        <v>432.47358315462469</v>
      </c>
      <c r="M269">
        <f t="shared" si="41"/>
        <v>1297.4207494638736</v>
      </c>
      <c r="N269">
        <f t="shared" si="43"/>
        <v>218</v>
      </c>
    </row>
    <row r="270" spans="2:14" x14ac:dyDescent="0.2">
      <c r="B270">
        <f t="shared" si="35"/>
        <v>219</v>
      </c>
      <c r="C270" t="str">
        <f>IF(B269&lt;User!$B$25, Quellstärke/(Volumen*Verlustrate)*(1-EXP(-Verlustrate*B270)),"")</f>
        <v/>
      </c>
      <c r="D270">
        <f>IF(B270&gt;User!$B$25, Quellstärke/(Volumen*Verlustrate)*(1-EXP(-Verlustrate*User!$B$25))  * EXP(-Verlustrate*(B270-User!$B$25)), "")</f>
        <v>4.7004572931812865</v>
      </c>
      <c r="E270">
        <f t="shared" si="44"/>
        <v>4.7004572931812865</v>
      </c>
      <c r="F270">
        <f t="shared" si="36"/>
        <v>196.47767128803295</v>
      </c>
      <c r="G270">
        <f t="shared" si="37"/>
        <v>392.9553425760659</v>
      </c>
      <c r="H270">
        <f t="shared" si="38"/>
        <v>1178.8660277281967</v>
      </c>
      <c r="I270">
        <f t="shared" si="42"/>
        <v>219</v>
      </c>
      <c r="J270">
        <f>IF(B269&lt;User!$B$25, C270+C$32/(INTERZONALFLOW)*(1-EXP(-INTERZONALFLOW/NFVOL*B270)),D270)</f>
        <v>4.7004572931812865</v>
      </c>
      <c r="K270">
        <f t="shared" si="39"/>
        <v>216.2720450070112</v>
      </c>
      <c r="L270">
        <f t="shared" si="40"/>
        <v>432.5440900140224</v>
      </c>
      <c r="M270">
        <f t="shared" si="41"/>
        <v>1297.6322700420667</v>
      </c>
      <c r="N270">
        <f t="shared" si="43"/>
        <v>219</v>
      </c>
    </row>
    <row r="271" spans="2:14" x14ac:dyDescent="0.2">
      <c r="B271">
        <f t="shared" si="35"/>
        <v>220</v>
      </c>
      <c r="C271" t="str">
        <f>IF(B270&lt;User!$B$25, Quellstärke/(Volumen*Verlustrate)*(1-EXP(-Verlustrate*B271)),"")</f>
        <v/>
      </c>
      <c r="D271">
        <f>IF(B271&gt;User!$B$25, Quellstärke/(Volumen*Verlustrate)*(1-EXP(-Verlustrate*User!$B$25))  * EXP(-Verlustrate*(B271-User!$B$25)), "")</f>
        <v>4.5744702685545846</v>
      </c>
      <c r="E271">
        <f t="shared" si="44"/>
        <v>4.5744702685545846</v>
      </c>
      <c r="F271">
        <f t="shared" si="36"/>
        <v>196.51197981504711</v>
      </c>
      <c r="G271">
        <f t="shared" si="37"/>
        <v>393.02395963009423</v>
      </c>
      <c r="H271">
        <f t="shared" si="38"/>
        <v>1179.0718788902816</v>
      </c>
      <c r="I271">
        <f t="shared" si="42"/>
        <v>220</v>
      </c>
      <c r="J271">
        <f>IF(B270&lt;User!$B$25, C271+C$32/(INTERZONALFLOW)*(1-EXP(-INTERZONALFLOW/NFVOL*B271)),D271)</f>
        <v>4.5744702685545846</v>
      </c>
      <c r="K271">
        <f t="shared" si="39"/>
        <v>216.30635353402536</v>
      </c>
      <c r="L271">
        <f t="shared" si="40"/>
        <v>432.61270706805072</v>
      </c>
      <c r="M271">
        <f t="shared" si="41"/>
        <v>1297.8381212041515</v>
      </c>
      <c r="N271">
        <f t="shared" si="43"/>
        <v>220</v>
      </c>
    </row>
    <row r="272" spans="2:14" x14ac:dyDescent="0.2">
      <c r="B272">
        <f t="shared" si="35"/>
        <v>221</v>
      </c>
      <c r="C272" t="str">
        <f>IF(B271&lt;User!$B$25, Quellstärke/(Volumen*Verlustrate)*(1-EXP(-Verlustrate*B272)),"")</f>
        <v/>
      </c>
      <c r="D272">
        <f>IF(B272&gt;User!$B$25, Quellstärke/(Volumen*Verlustrate)*(1-EXP(-Verlustrate*User!$B$25))  * EXP(-Verlustrate*(B272-User!$B$25)), "")</f>
        <v>4.4518600920480251</v>
      </c>
      <c r="E272">
        <f t="shared" si="44"/>
        <v>4.4518600920480251</v>
      </c>
      <c r="F272">
        <f t="shared" si="36"/>
        <v>196.54536876573746</v>
      </c>
      <c r="G272">
        <f t="shared" si="37"/>
        <v>393.09073753147493</v>
      </c>
      <c r="H272">
        <f t="shared" si="38"/>
        <v>1179.2722125944238</v>
      </c>
      <c r="I272">
        <f t="shared" si="42"/>
        <v>221</v>
      </c>
      <c r="J272">
        <f>IF(B271&lt;User!$B$25, C272+C$32/(INTERZONALFLOW)*(1-EXP(-INTERZONALFLOW/NFVOL*B272)),D272)</f>
        <v>4.4518600920480251</v>
      </c>
      <c r="K272">
        <f t="shared" si="39"/>
        <v>216.33974248471571</v>
      </c>
      <c r="L272">
        <f t="shared" si="40"/>
        <v>432.67948496943143</v>
      </c>
      <c r="M272">
        <f t="shared" si="41"/>
        <v>1298.0384549082937</v>
      </c>
      <c r="N272">
        <f t="shared" si="43"/>
        <v>221</v>
      </c>
    </row>
    <row r="273" spans="2:14" x14ac:dyDescent="0.2">
      <c r="B273">
        <f t="shared" si="35"/>
        <v>222</v>
      </c>
      <c r="C273" t="str">
        <f>IF(B272&lt;User!$B$25, Quellstärke/(Volumen*Verlustrate)*(1-EXP(-Verlustrate*B273)),"")</f>
        <v/>
      </c>
      <c r="D273">
        <f>IF(B273&gt;User!$B$25, Quellstärke/(Volumen*Verlustrate)*(1-EXP(-Verlustrate*User!$B$25))  * EXP(-Verlustrate*(B273-User!$B$25)), "")</f>
        <v>4.3325362535216927</v>
      </c>
      <c r="E273">
        <f t="shared" si="44"/>
        <v>4.3325362535216927</v>
      </c>
      <c r="F273">
        <f t="shared" si="36"/>
        <v>196.57786278763888</v>
      </c>
      <c r="G273">
        <f t="shared" si="37"/>
        <v>393.15572557527776</v>
      </c>
      <c r="H273">
        <f t="shared" si="38"/>
        <v>1179.4671767258321</v>
      </c>
      <c r="I273">
        <f t="shared" si="42"/>
        <v>222</v>
      </c>
      <c r="J273">
        <f>IF(B272&lt;User!$B$25, C273+C$32/(INTERZONALFLOW)*(1-EXP(-INTERZONALFLOW/NFVOL*B273)),D273)</f>
        <v>4.3325362535216927</v>
      </c>
      <c r="K273">
        <f t="shared" si="39"/>
        <v>216.37223650661713</v>
      </c>
      <c r="L273">
        <f t="shared" si="40"/>
        <v>432.74447301323426</v>
      </c>
      <c r="M273">
        <f t="shared" si="41"/>
        <v>1298.2334190397021</v>
      </c>
      <c r="N273">
        <f t="shared" si="43"/>
        <v>222</v>
      </c>
    </row>
    <row r="274" spans="2:14" x14ac:dyDescent="0.2">
      <c r="B274">
        <f t="shared" si="35"/>
        <v>223</v>
      </c>
      <c r="C274" t="str">
        <f>IF(B273&lt;User!$B$25, Quellstärke/(Volumen*Verlustrate)*(1-EXP(-Verlustrate*B274)),"")</f>
        <v/>
      </c>
      <c r="D274">
        <f>IF(B274&gt;User!$B$25, Quellstärke/(Volumen*Verlustrate)*(1-EXP(-Verlustrate*User!$B$25))  * EXP(-Verlustrate*(B274-User!$B$25)), "")</f>
        <v>4.2164106687918101</v>
      </c>
      <c r="E274">
        <f t="shared" si="44"/>
        <v>4.2164106687918101</v>
      </c>
      <c r="F274">
        <f t="shared" si="36"/>
        <v>196.60948586765483</v>
      </c>
      <c r="G274">
        <f t="shared" si="37"/>
        <v>393.21897173530965</v>
      </c>
      <c r="H274">
        <f t="shared" si="38"/>
        <v>1179.6569152059278</v>
      </c>
      <c r="I274">
        <f t="shared" si="42"/>
        <v>223</v>
      </c>
      <c r="J274">
        <f>IF(B273&lt;User!$B$25, C274+C$32/(INTERZONALFLOW)*(1-EXP(-INTERZONALFLOW/NFVOL*B274)),D274)</f>
        <v>4.2164106687918101</v>
      </c>
      <c r="K274">
        <f t="shared" si="39"/>
        <v>216.40385958663308</v>
      </c>
      <c r="L274">
        <f t="shared" si="40"/>
        <v>432.80771917326615</v>
      </c>
      <c r="M274">
        <f t="shared" si="41"/>
        <v>1298.4231575197978</v>
      </c>
      <c r="N274">
        <f t="shared" si="43"/>
        <v>223</v>
      </c>
    </row>
    <row r="275" spans="2:14" x14ac:dyDescent="0.2">
      <c r="B275">
        <f t="shared" si="35"/>
        <v>224</v>
      </c>
      <c r="C275" t="str">
        <f>IF(B274&lt;User!$B$25, Quellstärke/(Volumen*Verlustrate)*(1-EXP(-Verlustrate*B275)),"")</f>
        <v/>
      </c>
      <c r="D275">
        <f>IF(B275&gt;User!$B$25, Quellstärke/(Volumen*Verlustrate)*(1-EXP(-Verlustrate*User!$B$25))  * EXP(-Verlustrate*(B275-User!$B$25)), "")</f>
        <v>4.103397614607494</v>
      </c>
      <c r="E275">
        <f t="shared" si="44"/>
        <v>4.103397614607494</v>
      </c>
      <c r="F275">
        <f t="shared" si="36"/>
        <v>196.64026134976439</v>
      </c>
      <c r="G275">
        <f t="shared" si="37"/>
        <v>393.28052269952877</v>
      </c>
      <c r="H275">
        <f t="shared" si="38"/>
        <v>1179.8415680985852</v>
      </c>
      <c r="I275">
        <f t="shared" si="42"/>
        <v>224</v>
      </c>
      <c r="J275">
        <f>IF(B274&lt;User!$B$25, C275+C$32/(INTERZONALFLOW)*(1-EXP(-INTERZONALFLOW/NFVOL*B275)),D275)</f>
        <v>4.103397614607494</v>
      </c>
      <c r="K275">
        <f t="shared" si="39"/>
        <v>216.43463506874264</v>
      </c>
      <c r="L275">
        <f t="shared" si="40"/>
        <v>432.86927013748527</v>
      </c>
      <c r="M275">
        <f t="shared" si="41"/>
        <v>1298.6078104124551</v>
      </c>
      <c r="N275">
        <f t="shared" si="43"/>
        <v>224</v>
      </c>
    </row>
    <row r="276" spans="2:14" x14ac:dyDescent="0.2">
      <c r="B276">
        <f t="shared" si="35"/>
        <v>225</v>
      </c>
      <c r="C276" t="str">
        <f>IF(B275&lt;User!$B$25, Quellstärke/(Volumen*Verlustrate)*(1-EXP(-Verlustrate*B276)),"")</f>
        <v/>
      </c>
      <c r="D276">
        <f>IF(B276&gt;User!$B$25, Quellstärke/(Volumen*Verlustrate)*(1-EXP(-Verlustrate*User!$B$25))  * EXP(-Verlustrate*(B276-User!$B$25)), "")</f>
        <v>3.9934136653703307</v>
      </c>
      <c r="E276">
        <f t="shared" si="44"/>
        <v>3.9934136653703307</v>
      </c>
      <c r="F276">
        <f t="shared" si="36"/>
        <v>196.67021195225468</v>
      </c>
      <c r="G276">
        <f t="shared" si="37"/>
        <v>393.34042390450935</v>
      </c>
      <c r="H276">
        <f t="shared" si="38"/>
        <v>1180.0212717135269</v>
      </c>
      <c r="I276">
        <f t="shared" si="42"/>
        <v>225</v>
      </c>
      <c r="J276">
        <f>IF(B275&lt;User!$B$25, C276+C$32/(INTERZONALFLOW)*(1-EXP(-INTERZONALFLOW/NFVOL*B276)),D276)</f>
        <v>3.9934136653703307</v>
      </c>
      <c r="K276">
        <f t="shared" si="39"/>
        <v>216.46458567123292</v>
      </c>
      <c r="L276">
        <f t="shared" si="40"/>
        <v>432.92917134246585</v>
      </c>
      <c r="M276">
        <f t="shared" si="41"/>
        <v>1298.7875140273968</v>
      </c>
      <c r="N276">
        <f t="shared" si="43"/>
        <v>225</v>
      </c>
    </row>
    <row r="277" spans="2:14" x14ac:dyDescent="0.2">
      <c r="B277">
        <f t="shared" si="35"/>
        <v>226</v>
      </c>
      <c r="C277" t="str">
        <f>IF(B276&lt;User!$B$25, Quellstärke/(Volumen*Verlustrate)*(1-EXP(-Verlustrate*B277)),"")</f>
        <v/>
      </c>
      <c r="D277">
        <f>IF(B277&gt;User!$B$25, Quellstärke/(Volumen*Verlustrate)*(1-EXP(-Verlustrate*User!$B$25))  * EXP(-Verlustrate*(B277-User!$B$25)), "")</f>
        <v>3.8863776315500753</v>
      </c>
      <c r="E277">
        <f t="shared" si="44"/>
        <v>3.8863776315500753</v>
      </c>
      <c r="F277">
        <f t="shared" si="36"/>
        <v>196.69935978449129</v>
      </c>
      <c r="G277">
        <f t="shared" si="37"/>
        <v>393.39871956898259</v>
      </c>
      <c r="H277">
        <f t="shared" si="38"/>
        <v>1180.1961587069466</v>
      </c>
      <c r="I277">
        <f t="shared" si="42"/>
        <v>226</v>
      </c>
      <c r="J277">
        <f>IF(B276&lt;User!$B$25, C277+C$32/(INTERZONALFLOW)*(1-EXP(-INTERZONALFLOW/NFVOL*B277)),D277)</f>
        <v>3.8863776315500753</v>
      </c>
      <c r="K277">
        <f t="shared" si="39"/>
        <v>216.49373350346954</v>
      </c>
      <c r="L277">
        <f t="shared" si="40"/>
        <v>432.98746700693908</v>
      </c>
      <c r="M277">
        <f t="shared" si="41"/>
        <v>1298.9624010208165</v>
      </c>
      <c r="N277">
        <f t="shared" si="43"/>
        <v>226</v>
      </c>
    </row>
    <row r="278" spans="2:14" x14ac:dyDescent="0.2">
      <c r="B278">
        <f t="shared" si="35"/>
        <v>227</v>
      </c>
      <c r="C278" t="str">
        <f>IF(B277&lt;User!$B$25, Quellstärke/(Volumen*Verlustrate)*(1-EXP(-Verlustrate*B278)),"")</f>
        <v/>
      </c>
      <c r="D278">
        <f>IF(B278&gt;User!$B$25, Quellstärke/(Volumen*Verlustrate)*(1-EXP(-Verlustrate*User!$B$25))  * EXP(-Verlustrate*(B278-User!$B$25)), "")</f>
        <v>3.7822104997509949</v>
      </c>
      <c r="E278">
        <f t="shared" si="44"/>
        <v>3.7822104997509949</v>
      </c>
      <c r="F278">
        <f t="shared" si="36"/>
        <v>196.72772636323941</v>
      </c>
      <c r="G278">
        <f t="shared" si="37"/>
        <v>393.45545272647882</v>
      </c>
      <c r="H278">
        <f t="shared" si="38"/>
        <v>1180.3663581794353</v>
      </c>
      <c r="I278">
        <f t="shared" si="42"/>
        <v>227</v>
      </c>
      <c r="J278">
        <f>IF(B277&lt;User!$B$25, C278+C$32/(INTERZONALFLOW)*(1-EXP(-INTERZONALFLOW/NFVOL*B278)),D278)</f>
        <v>3.7822104997509949</v>
      </c>
      <c r="K278">
        <f t="shared" si="39"/>
        <v>216.52210008221766</v>
      </c>
      <c r="L278">
        <f t="shared" si="40"/>
        <v>433.04420016443532</v>
      </c>
      <c r="M278">
        <f t="shared" si="41"/>
        <v>1299.1326004933053</v>
      </c>
      <c r="N278">
        <f t="shared" si="43"/>
        <v>227</v>
      </c>
    </row>
    <row r="279" spans="2:14" x14ac:dyDescent="0.2">
      <c r="B279">
        <f t="shared" si="35"/>
        <v>228</v>
      </c>
      <c r="C279" t="str">
        <f>IF(B278&lt;User!$B$25, Quellstärke/(Volumen*Verlustrate)*(1-EXP(-Verlustrate*B279)),"")</f>
        <v/>
      </c>
      <c r="D279">
        <f>IF(B279&gt;User!$B$25, Quellstärke/(Volumen*Verlustrate)*(1-EXP(-Verlustrate*User!$B$25))  * EXP(-Verlustrate*(B279-User!$B$25)), "")</f>
        <v>3.6808353743846296</v>
      </c>
      <c r="E279">
        <f t="shared" si="44"/>
        <v>3.6808353743846296</v>
      </c>
      <c r="F279">
        <f t="shared" si="36"/>
        <v>196.75533262854731</v>
      </c>
      <c r="G279">
        <f t="shared" si="37"/>
        <v>393.51066525709462</v>
      </c>
      <c r="H279">
        <f t="shared" si="38"/>
        <v>1180.5319957712827</v>
      </c>
      <c r="I279">
        <f t="shared" si="42"/>
        <v>228</v>
      </c>
      <c r="J279">
        <f>IF(B278&lt;User!$B$25, C279+C$32/(INTERZONALFLOW)*(1-EXP(-INTERZONALFLOW/NFVOL*B279)),D279)</f>
        <v>3.6808353743846296</v>
      </c>
      <c r="K279">
        <f t="shared" si="39"/>
        <v>216.54970634752556</v>
      </c>
      <c r="L279">
        <f t="shared" si="40"/>
        <v>433.09941269505111</v>
      </c>
      <c r="M279">
        <f t="shared" si="41"/>
        <v>1299.2982380851527</v>
      </c>
      <c r="N279">
        <f t="shared" si="43"/>
        <v>228</v>
      </c>
    </row>
    <row r="280" spans="2:14" x14ac:dyDescent="0.2">
      <c r="B280">
        <f t="shared" si="35"/>
        <v>229</v>
      </c>
      <c r="C280" t="str">
        <f>IF(B279&lt;User!$B$25, Quellstärke/(Volumen*Verlustrate)*(1-EXP(-Verlustrate*B280)),"")</f>
        <v/>
      </c>
      <c r="D280">
        <f>IF(B280&gt;User!$B$25, Quellstärke/(Volumen*Verlustrate)*(1-EXP(-Verlustrate*User!$B$25))  * EXP(-Verlustrate*(B280-User!$B$25)), "")</f>
        <v>3.5821774209059005</v>
      </c>
      <c r="E280">
        <f t="shared" si="44"/>
        <v>3.5821774209059005</v>
      </c>
      <c r="F280">
        <f t="shared" si="36"/>
        <v>196.78219895920409</v>
      </c>
      <c r="G280">
        <f t="shared" si="37"/>
        <v>393.56439791840819</v>
      </c>
      <c r="H280">
        <f t="shared" si="38"/>
        <v>1180.6931937552235</v>
      </c>
      <c r="I280">
        <f t="shared" si="42"/>
        <v>229</v>
      </c>
      <c r="J280">
        <f>IF(B279&lt;User!$B$25, C280+C$32/(INTERZONALFLOW)*(1-EXP(-INTERZONALFLOW/NFVOL*B280)),D280)</f>
        <v>3.5821774209059005</v>
      </c>
      <c r="K280">
        <f t="shared" si="39"/>
        <v>216.57657267818234</v>
      </c>
      <c r="L280">
        <f t="shared" si="40"/>
        <v>433.15314535636469</v>
      </c>
      <c r="M280">
        <f t="shared" si="41"/>
        <v>1299.4594360690935</v>
      </c>
      <c r="N280">
        <f t="shared" si="43"/>
        <v>229</v>
      </c>
    </row>
    <row r="281" spans="2:14" x14ac:dyDescent="0.2">
      <c r="B281">
        <f t="shared" si="35"/>
        <v>230</v>
      </c>
      <c r="C281" t="str">
        <f>IF(B280&lt;User!$B$25, Quellstärke/(Volumen*Verlustrate)*(1-EXP(-Verlustrate*B281)),"")</f>
        <v/>
      </c>
      <c r="D281">
        <f>IF(B281&gt;User!$B$25, Quellstärke/(Volumen*Verlustrate)*(1-EXP(-Verlustrate*User!$B$25))  * EXP(-Verlustrate*(B281-User!$B$25)), "")</f>
        <v>3.4861638105706727</v>
      </c>
      <c r="E281">
        <f t="shared" si="44"/>
        <v>3.4861638105706727</v>
      </c>
      <c r="F281">
        <f t="shared" si="36"/>
        <v>196.80834518778337</v>
      </c>
      <c r="G281">
        <f t="shared" si="37"/>
        <v>393.61669037556675</v>
      </c>
      <c r="H281">
        <f t="shared" si="38"/>
        <v>1180.8500711266993</v>
      </c>
      <c r="I281">
        <f t="shared" si="42"/>
        <v>230</v>
      </c>
      <c r="J281">
        <f>IF(B280&lt;User!$B$25, C281+C$32/(INTERZONALFLOW)*(1-EXP(-INTERZONALFLOW/NFVOL*B281)),D281)</f>
        <v>3.4861638105706727</v>
      </c>
      <c r="K281">
        <f t="shared" si="39"/>
        <v>216.60271890676162</v>
      </c>
      <c r="L281">
        <f t="shared" si="40"/>
        <v>433.20543781352325</v>
      </c>
      <c r="M281">
        <f t="shared" si="41"/>
        <v>1299.6163134405692</v>
      </c>
      <c r="N281">
        <f t="shared" si="43"/>
        <v>230</v>
      </c>
    </row>
    <row r="282" spans="2:14" x14ac:dyDescent="0.2">
      <c r="B282">
        <f t="shared" si="35"/>
        <v>231</v>
      </c>
      <c r="C282" t="str">
        <f>IF(B281&lt;User!$B$25, Quellstärke/(Volumen*Verlustrate)*(1-EXP(-Verlustrate*B282)),"")</f>
        <v/>
      </c>
      <c r="D282">
        <f>IF(B282&gt;User!$B$25, Quellstärke/(Volumen*Verlustrate)*(1-EXP(-Verlustrate*User!$B$25))  * EXP(-Verlustrate*(B282-User!$B$25)), "")</f>
        <v>3.3927236666739868</v>
      </c>
      <c r="E282">
        <f t="shared" si="44"/>
        <v>3.3927236666739868</v>
      </c>
      <c r="F282">
        <f t="shared" si="36"/>
        <v>196.83379061528342</v>
      </c>
      <c r="G282">
        <f t="shared" si="37"/>
        <v>393.66758123056684</v>
      </c>
      <c r="H282">
        <f t="shared" si="38"/>
        <v>1181.0027436916996</v>
      </c>
      <c r="I282">
        <f t="shared" si="42"/>
        <v>231</v>
      </c>
      <c r="J282">
        <f>IF(B281&lt;User!$B$25, C282+C$32/(INTERZONALFLOW)*(1-EXP(-INTERZONALFLOW/NFVOL*B282)),D282)</f>
        <v>3.3927236666739868</v>
      </c>
      <c r="K282">
        <f t="shared" si="39"/>
        <v>216.62816433426167</v>
      </c>
      <c r="L282">
        <f t="shared" si="40"/>
        <v>433.25632866852334</v>
      </c>
      <c r="M282">
        <f t="shared" si="41"/>
        <v>1299.7689860055696</v>
      </c>
      <c r="N282">
        <f t="shared" si="43"/>
        <v>231</v>
      </c>
    </row>
    <row r="283" spans="2:14" x14ac:dyDescent="0.2">
      <c r="B283">
        <f t="shared" si="35"/>
        <v>232</v>
      </c>
      <c r="C283" t="str">
        <f>IF(B282&lt;User!$B$25, Quellstärke/(Volumen*Verlustrate)*(1-EXP(-Verlustrate*B283)),"")</f>
        <v/>
      </c>
      <c r="D283">
        <f>IF(B283&gt;User!$B$25, Quellstärke/(Volumen*Verlustrate)*(1-EXP(-Verlustrate*User!$B$25))  * EXP(-Verlustrate*(B283-User!$B$25)), "")</f>
        <v>3.3017880122292769</v>
      </c>
      <c r="E283">
        <f t="shared" si="44"/>
        <v>3.3017880122292769</v>
      </c>
      <c r="F283">
        <f t="shared" si="36"/>
        <v>196.85855402537513</v>
      </c>
      <c r="G283">
        <f t="shared" si="37"/>
        <v>393.71710805075026</v>
      </c>
      <c r="H283">
        <f t="shared" si="38"/>
        <v>1181.15132415225</v>
      </c>
      <c r="I283">
        <f t="shared" si="42"/>
        <v>232</v>
      </c>
      <c r="J283">
        <f>IF(B282&lt;User!$B$25, C283+C$32/(INTERZONALFLOW)*(1-EXP(-INTERZONALFLOW/NFVOL*B283)),D283)</f>
        <v>3.3017880122292769</v>
      </c>
      <c r="K283">
        <f t="shared" si="39"/>
        <v>216.65292774435338</v>
      </c>
      <c r="L283">
        <f t="shared" si="40"/>
        <v>433.30585548870675</v>
      </c>
      <c r="M283">
        <f t="shared" si="41"/>
        <v>1299.91756646612</v>
      </c>
      <c r="N283">
        <f t="shared" si="43"/>
        <v>232</v>
      </c>
    </row>
    <row r="284" spans="2:14" x14ac:dyDescent="0.2">
      <c r="B284">
        <f t="shared" si="35"/>
        <v>233</v>
      </c>
      <c r="C284" t="str">
        <f>IF(B283&lt;User!$B$25, Quellstärke/(Volumen*Verlustrate)*(1-EXP(-Verlustrate*B284)),"")</f>
        <v/>
      </c>
      <c r="D284">
        <f>IF(B284&gt;User!$B$25, Quellstärke/(Volumen*Verlustrate)*(1-EXP(-Verlustrate*User!$B$25))  * EXP(-Verlustrate*(B284-User!$B$25)), "")</f>
        <v>3.2132897190499468</v>
      </c>
      <c r="E284">
        <f t="shared" si="44"/>
        <v>3.2132897190499468</v>
      </c>
      <c r="F284">
        <f t="shared" si="36"/>
        <v>196.882653698268</v>
      </c>
      <c r="G284">
        <f t="shared" si="37"/>
        <v>393.765307396536</v>
      </c>
      <c r="H284">
        <f t="shared" si="38"/>
        <v>1181.2959221896074</v>
      </c>
      <c r="I284">
        <f t="shared" si="42"/>
        <v>233</v>
      </c>
      <c r="J284">
        <f>IF(B283&lt;User!$B$25, C284+C$32/(INTERZONALFLOW)*(1-EXP(-INTERZONALFLOW/NFVOL*B284)),D284)</f>
        <v>3.2132897190499468</v>
      </c>
      <c r="K284">
        <f t="shared" si="39"/>
        <v>216.67702741724625</v>
      </c>
      <c r="L284">
        <f t="shared" si="40"/>
        <v>433.3540548344925</v>
      </c>
      <c r="M284">
        <f t="shared" si="41"/>
        <v>1300.0621645034773</v>
      </c>
      <c r="N284">
        <f t="shared" si="43"/>
        <v>233</v>
      </c>
    </row>
    <row r="285" spans="2:14" x14ac:dyDescent="0.2">
      <c r="B285">
        <f t="shared" si="35"/>
        <v>234</v>
      </c>
      <c r="C285" t="str">
        <f>IF(B284&lt;User!$B$25, Quellstärke/(Volumen*Verlustrate)*(1-EXP(-Verlustrate*B285)),"")</f>
        <v/>
      </c>
      <c r="D285">
        <f>IF(B285&gt;User!$B$25, Quellstärke/(Volumen*Verlustrate)*(1-EXP(-Verlustrate*User!$B$25))  * EXP(-Verlustrate*(B285-User!$B$25)), "")</f>
        <v>3.1271634581957226</v>
      </c>
      <c r="E285">
        <f t="shared" si="44"/>
        <v>3.1271634581957226</v>
      </c>
      <c r="F285">
        <f t="shared" si="36"/>
        <v>196.90610742420446</v>
      </c>
      <c r="G285">
        <f t="shared" si="37"/>
        <v>393.81221484840893</v>
      </c>
      <c r="H285">
        <f t="shared" si="38"/>
        <v>1181.4366445452263</v>
      </c>
      <c r="I285">
        <f t="shared" si="42"/>
        <v>234</v>
      </c>
      <c r="J285">
        <f>IF(B284&lt;User!$B$25, C285+C$32/(INTERZONALFLOW)*(1-EXP(-INTERZONALFLOW/NFVOL*B285)),D285)</f>
        <v>3.1271634581957226</v>
      </c>
      <c r="K285">
        <f t="shared" si="39"/>
        <v>216.70048114318271</v>
      </c>
      <c r="L285">
        <f t="shared" si="40"/>
        <v>433.40096228636543</v>
      </c>
      <c r="M285">
        <f t="shared" si="41"/>
        <v>1300.2028868590962</v>
      </c>
      <c r="N285">
        <f t="shared" si="43"/>
        <v>234</v>
      </c>
    </row>
    <row r="286" spans="2:14" x14ac:dyDescent="0.2">
      <c r="B286">
        <f t="shared" si="35"/>
        <v>235</v>
      </c>
      <c r="C286" t="str">
        <f>IF(B285&lt;User!$B$25, Quellstärke/(Volumen*Verlustrate)*(1-EXP(-Verlustrate*B286)),"")</f>
        <v/>
      </c>
      <c r="D286">
        <f>IF(B286&gt;User!$B$25, Quellstärke/(Volumen*Verlustrate)*(1-EXP(-Verlustrate*User!$B$25))  * EXP(-Verlustrate*(B286-User!$B$25)), "")</f>
        <v>3.0433456517471975</v>
      </c>
      <c r="E286">
        <f t="shared" si="44"/>
        <v>3.0433456517471975</v>
      </c>
      <c r="F286">
        <f t="shared" si="36"/>
        <v>196.92893251659257</v>
      </c>
      <c r="G286">
        <f t="shared" si="37"/>
        <v>393.85786503318513</v>
      </c>
      <c r="H286">
        <f t="shared" si="38"/>
        <v>1181.573595099555</v>
      </c>
      <c r="I286">
        <f t="shared" si="42"/>
        <v>235</v>
      </c>
      <c r="J286">
        <f>IF(B285&lt;User!$B$25, C286+C$32/(INTERZONALFLOW)*(1-EXP(-INTERZONALFLOW/NFVOL*B286)),D286)</f>
        <v>3.0433456517471975</v>
      </c>
      <c r="K286">
        <f t="shared" si="39"/>
        <v>216.72330623557082</v>
      </c>
      <c r="L286">
        <f t="shared" si="40"/>
        <v>433.44661247114163</v>
      </c>
      <c r="M286">
        <f t="shared" si="41"/>
        <v>1300.3398374134249</v>
      </c>
      <c r="N286">
        <f t="shared" si="43"/>
        <v>235</v>
      </c>
    </row>
    <row r="287" spans="2:14" x14ac:dyDescent="0.2">
      <c r="B287">
        <f t="shared" si="35"/>
        <v>236</v>
      </c>
      <c r="C287" t="str">
        <f>IF(B286&lt;User!$B$25, Quellstärke/(Volumen*Verlustrate)*(1-EXP(-Verlustrate*B287)),"")</f>
        <v/>
      </c>
      <c r="D287">
        <f>IF(B287&gt;User!$B$25, Quellstärke/(Volumen*Verlustrate)*(1-EXP(-Verlustrate*User!$B$25))  * EXP(-Verlustrate*(B287-User!$B$25)), "")</f>
        <v>2.9617744258729717</v>
      </c>
      <c r="E287">
        <f t="shared" si="44"/>
        <v>2.9617744258729717</v>
      </c>
      <c r="F287">
        <f t="shared" si="36"/>
        <v>196.95114582478661</v>
      </c>
      <c r="G287">
        <f t="shared" si="37"/>
        <v>393.90229164957321</v>
      </c>
      <c r="H287">
        <f t="shared" si="38"/>
        <v>1181.7068749487191</v>
      </c>
      <c r="I287">
        <f t="shared" si="42"/>
        <v>236</v>
      </c>
      <c r="J287">
        <f>IF(B286&lt;User!$B$25, C287+C$32/(INTERZONALFLOW)*(1-EXP(-INTERZONALFLOW/NFVOL*B287)),D287)</f>
        <v>2.9617744258729717</v>
      </c>
      <c r="K287">
        <f t="shared" si="39"/>
        <v>216.74551954376486</v>
      </c>
      <c r="L287">
        <f t="shared" si="40"/>
        <v>433.49103908752971</v>
      </c>
      <c r="M287">
        <f t="shared" si="41"/>
        <v>1300.4731172625891</v>
      </c>
      <c r="N287">
        <f t="shared" si="43"/>
        <v>236</v>
      </c>
    </row>
    <row r="288" spans="2:14" x14ac:dyDescent="0.2">
      <c r="B288">
        <f t="shared" si="35"/>
        <v>237</v>
      </c>
      <c r="C288" t="str">
        <f>IF(B287&lt;User!$B$25, Quellstärke/(Volumen*Verlustrate)*(1-EXP(-Verlustrate*B288)),"")</f>
        <v/>
      </c>
      <c r="D288">
        <f>IF(B288&gt;User!$B$25, Quellstärke/(Volumen*Verlustrate)*(1-EXP(-Verlustrate*User!$B$25))  * EXP(-Verlustrate*(B288-User!$B$25)), "")</f>
        <v>2.8823895651547402</v>
      </c>
      <c r="E288">
        <f t="shared" si="44"/>
        <v>2.8823895651547402</v>
      </c>
      <c r="F288">
        <f t="shared" si="36"/>
        <v>196.97276374652526</v>
      </c>
      <c r="G288">
        <f t="shared" si="37"/>
        <v>393.94552749305052</v>
      </c>
      <c r="H288">
        <f t="shared" si="38"/>
        <v>1181.836582479151</v>
      </c>
      <c r="I288">
        <f t="shared" si="42"/>
        <v>237</v>
      </c>
      <c r="J288">
        <f>IF(B287&lt;User!$B$25, C288+C$32/(INTERZONALFLOW)*(1-EXP(-INTERZONALFLOW/NFVOL*B288)),D288)</f>
        <v>2.8823895651547402</v>
      </c>
      <c r="K288">
        <f t="shared" si="39"/>
        <v>216.76713746550351</v>
      </c>
      <c r="L288">
        <f t="shared" si="40"/>
        <v>433.53427493100702</v>
      </c>
      <c r="M288">
        <f t="shared" si="41"/>
        <v>1300.602824793021</v>
      </c>
      <c r="N288">
        <f t="shared" si="43"/>
        <v>237</v>
      </c>
    </row>
    <row r="289" spans="2:14" x14ac:dyDescent="0.2">
      <c r="B289">
        <f t="shared" si="35"/>
        <v>238</v>
      </c>
      <c r="C289" t="str">
        <f>IF(B288&lt;User!$B$25, Quellstärke/(Volumen*Verlustrate)*(1-EXP(-Verlustrate*B289)),"")</f>
        <v/>
      </c>
      <c r="D289">
        <f>IF(B289&gt;User!$B$25, Quellstärke/(Volumen*Verlustrate)*(1-EXP(-Verlustrate*User!$B$25))  * EXP(-Verlustrate*(B289-User!$B$25)), "")</f>
        <v>2.8051324681366068</v>
      </c>
      <c r="E289">
        <f t="shared" si="44"/>
        <v>2.8051324681366068</v>
      </c>
      <c r="F289">
        <f t="shared" si="36"/>
        <v>196.99380224003627</v>
      </c>
      <c r="G289">
        <f t="shared" si="37"/>
        <v>393.98760448007255</v>
      </c>
      <c r="H289">
        <f t="shared" si="38"/>
        <v>1181.9628134402171</v>
      </c>
      <c r="I289">
        <f t="shared" si="42"/>
        <v>238</v>
      </c>
      <c r="J289">
        <f>IF(B288&lt;User!$B$25, C289+C$32/(INTERZONALFLOW)*(1-EXP(-INTERZONALFLOW/NFVOL*B289)),D289)</f>
        <v>2.8051324681366068</v>
      </c>
      <c r="K289">
        <f t="shared" si="39"/>
        <v>216.78817595901452</v>
      </c>
      <c r="L289">
        <f t="shared" si="40"/>
        <v>433.57635191802905</v>
      </c>
      <c r="M289">
        <f t="shared" si="41"/>
        <v>1300.7290557540871</v>
      </c>
      <c r="N289">
        <f t="shared" si="43"/>
        <v>238</v>
      </c>
    </row>
    <row r="290" spans="2:14" x14ac:dyDescent="0.2">
      <c r="B290">
        <f t="shared" si="35"/>
        <v>239</v>
      </c>
      <c r="C290" t="str">
        <f>IF(B289&lt;User!$B$25, Quellstärke/(Volumen*Verlustrate)*(1-EXP(-Verlustrate*B290)),"")</f>
        <v/>
      </c>
      <c r="D290">
        <f>IF(B290&gt;User!$B$25, Quellstärke/(Volumen*Verlustrate)*(1-EXP(-Verlustrate*User!$B$25))  * EXP(-Verlustrate*(B290-User!$B$25)), "")</f>
        <v>2.7299461040658253</v>
      </c>
      <c r="E290">
        <f t="shared" si="44"/>
        <v>2.7299461040658253</v>
      </c>
      <c r="F290">
        <f t="shared" si="36"/>
        <v>197.01427683581676</v>
      </c>
      <c r="G290">
        <f t="shared" si="37"/>
        <v>394.02855367163352</v>
      </c>
      <c r="H290">
        <f t="shared" si="38"/>
        <v>1182.0856610149001</v>
      </c>
      <c r="I290">
        <f t="shared" si="42"/>
        <v>239</v>
      </c>
      <c r="J290">
        <f>IF(B289&lt;User!$B$25, C290+C$32/(INTERZONALFLOW)*(1-EXP(-INTERZONALFLOW/NFVOL*B290)),D290)</f>
        <v>2.7299461040658253</v>
      </c>
      <c r="K290">
        <f t="shared" si="39"/>
        <v>216.80865055479501</v>
      </c>
      <c r="L290">
        <f t="shared" si="40"/>
        <v>433.61730110959002</v>
      </c>
      <c r="M290">
        <f t="shared" si="41"/>
        <v>1300.85190332877</v>
      </c>
      <c r="N290">
        <f t="shared" si="43"/>
        <v>239</v>
      </c>
    </row>
    <row r="291" spans="2:14" x14ac:dyDescent="0.2">
      <c r="B291">
        <f t="shared" si="35"/>
        <v>240</v>
      </c>
      <c r="C291" t="str">
        <f>IF(B290&lt;User!$B$25, Quellstärke/(Volumen*Verlustrate)*(1-EXP(-Verlustrate*B291)),"")</f>
        <v/>
      </c>
      <c r="D291">
        <f>IF(B291&gt;User!$B$25, Quellstärke/(Volumen*Verlustrate)*(1-EXP(-Verlustrate*User!$B$25))  * EXP(-Verlustrate*(B291-User!$B$25)), "")</f>
        <v>2.6567749707930175</v>
      </c>
      <c r="E291">
        <f t="shared" si="44"/>
        <v>2.6567749707930175</v>
      </c>
      <c r="F291">
        <f t="shared" si="36"/>
        <v>197.0342026480977</v>
      </c>
      <c r="G291">
        <f t="shared" si="37"/>
        <v>394.06840529619541</v>
      </c>
      <c r="H291">
        <f t="shared" si="38"/>
        <v>1182.2052158885858</v>
      </c>
      <c r="I291">
        <f t="shared" si="42"/>
        <v>240</v>
      </c>
      <c r="J291">
        <f>IF(B290&lt;User!$B$25, C291+C$32/(INTERZONALFLOW)*(1-EXP(-INTERZONALFLOW/NFVOL*B291)),D291)</f>
        <v>2.6567749707930175</v>
      </c>
      <c r="K291">
        <f t="shared" si="39"/>
        <v>216.82857636707595</v>
      </c>
      <c r="L291">
        <f t="shared" si="40"/>
        <v>433.65715273415191</v>
      </c>
      <c r="M291">
        <f t="shared" si="41"/>
        <v>1300.9714582024558</v>
      </c>
      <c r="N291">
        <f t="shared" si="43"/>
        <v>240</v>
      </c>
    </row>
    <row r="292" spans="2:14" x14ac:dyDescent="0.2">
      <c r="B292">
        <f t="shared" si="35"/>
        <v>241</v>
      </c>
      <c r="C292" t="str">
        <f>IF(B291&lt;User!$B$25, Quellstärke/(Volumen*Verlustrate)*(1-EXP(-Verlustrate*B292)),"")</f>
        <v/>
      </c>
      <c r="D292">
        <f>IF(B292&gt;User!$B$25, Quellstärke/(Volumen*Verlustrate)*(1-EXP(-Verlustrate*User!$B$25))  * EXP(-Verlustrate*(B292-User!$B$25)), "")</f>
        <v>2.5855650538007997</v>
      </c>
      <c r="E292">
        <f t="shared" si="44"/>
        <v>2.5855650538007997</v>
      </c>
      <c r="F292">
        <f t="shared" si="36"/>
        <v>197.05359438600121</v>
      </c>
      <c r="G292">
        <f t="shared" si="37"/>
        <v>394.10718877200242</v>
      </c>
      <c r="H292">
        <f t="shared" si="38"/>
        <v>1182.321566316007</v>
      </c>
      <c r="I292">
        <f t="shared" si="42"/>
        <v>241</v>
      </c>
      <c r="J292">
        <f>IF(B291&lt;User!$B$25, C292+C$32/(INTERZONALFLOW)*(1-EXP(-INTERZONALFLOW/NFVOL*B292)),D292)</f>
        <v>2.5855650538007997</v>
      </c>
      <c r="K292">
        <f t="shared" si="39"/>
        <v>216.84796810497946</v>
      </c>
      <c r="L292">
        <f t="shared" si="40"/>
        <v>433.69593620995892</v>
      </c>
      <c r="M292">
        <f t="shared" si="41"/>
        <v>1301.0878086298769</v>
      </c>
      <c r="N292">
        <f t="shared" si="43"/>
        <v>241</v>
      </c>
    </row>
    <row r="293" spans="2:14" x14ac:dyDescent="0.2">
      <c r="B293">
        <f t="shared" si="35"/>
        <v>242</v>
      </c>
      <c r="C293" t="str">
        <f>IF(B292&lt;User!$B$25, Quellstärke/(Volumen*Verlustrate)*(1-EXP(-Verlustrate*B293)),"")</f>
        <v/>
      </c>
      <c r="D293">
        <f>IF(B293&gt;User!$B$25, Quellstärke/(Volumen*Verlustrate)*(1-EXP(-Verlustrate*User!$B$25))  * EXP(-Verlustrate*(B293-User!$B$25)), "")</f>
        <v>2.5162637863305712</v>
      </c>
      <c r="E293">
        <f t="shared" si="44"/>
        <v>2.5162637863305712</v>
      </c>
      <c r="F293">
        <f t="shared" si="36"/>
        <v>197.07246636439868</v>
      </c>
      <c r="G293">
        <f t="shared" si="37"/>
        <v>394.14493272879736</v>
      </c>
      <c r="H293">
        <f t="shared" si="38"/>
        <v>1182.4347981863918</v>
      </c>
      <c r="I293">
        <f t="shared" si="42"/>
        <v>242</v>
      </c>
      <c r="J293">
        <f>IF(B292&lt;User!$B$25, C293+C$32/(INTERZONALFLOW)*(1-EXP(-INTERZONALFLOW/NFVOL*B293)),D293)</f>
        <v>2.5162637863305712</v>
      </c>
      <c r="K293">
        <f t="shared" si="39"/>
        <v>216.86684008337693</v>
      </c>
      <c r="L293">
        <f t="shared" si="40"/>
        <v>433.73368016675386</v>
      </c>
      <c r="M293">
        <f t="shared" si="41"/>
        <v>1301.2010405002618</v>
      </c>
      <c r="N293">
        <f t="shared" si="43"/>
        <v>242</v>
      </c>
    </row>
    <row r="294" spans="2:14" x14ac:dyDescent="0.2">
      <c r="B294">
        <f t="shared" si="35"/>
        <v>243</v>
      </c>
      <c r="C294" t="str">
        <f>IF(B293&lt;User!$B$25, Quellstärke/(Volumen*Verlustrate)*(1-EXP(-Verlustrate*B294)),"")</f>
        <v/>
      </c>
      <c r="D294">
        <f>IF(B294&gt;User!$B$25, Quellstärke/(Volumen*Verlustrate)*(1-EXP(-Verlustrate*User!$B$25))  * EXP(-Verlustrate*(B294-User!$B$25)), "")</f>
        <v>2.4488200105780318</v>
      </c>
      <c r="E294">
        <f t="shared" si="44"/>
        <v>2.4488200105780318</v>
      </c>
      <c r="F294">
        <f t="shared" si="36"/>
        <v>197.09083251447802</v>
      </c>
      <c r="G294">
        <f t="shared" si="37"/>
        <v>394.18166502895605</v>
      </c>
      <c r="H294">
        <f t="shared" si="38"/>
        <v>1182.5449950868679</v>
      </c>
      <c r="I294">
        <f t="shared" si="42"/>
        <v>243</v>
      </c>
      <c r="J294">
        <f>IF(B293&lt;User!$B$25, C294+C$32/(INTERZONALFLOW)*(1-EXP(-INTERZONALFLOW/NFVOL*B294)),D294)</f>
        <v>2.4488200105780318</v>
      </c>
      <c r="K294">
        <f t="shared" si="39"/>
        <v>216.88520623345627</v>
      </c>
      <c r="L294">
        <f t="shared" si="40"/>
        <v>433.77041246691255</v>
      </c>
      <c r="M294">
        <f t="shared" si="41"/>
        <v>1301.3112374007378</v>
      </c>
      <c r="N294">
        <f t="shared" si="43"/>
        <v>243</v>
      </c>
    </row>
    <row r="295" spans="2:14" x14ac:dyDescent="0.2">
      <c r="B295">
        <f t="shared" si="35"/>
        <v>244</v>
      </c>
      <c r="C295" t="str">
        <f>IF(B294&lt;User!$B$25, Quellstärke/(Volumen*Verlustrate)*(1-EXP(-Verlustrate*B295)),"")</f>
        <v/>
      </c>
      <c r="D295">
        <f>IF(B295&gt;User!$B$25, Quellstärke/(Volumen*Verlustrate)*(1-EXP(-Verlustrate*User!$B$25))  * EXP(-Verlustrate*(B295-User!$B$25)), "")</f>
        <v>2.3831839399287764</v>
      </c>
      <c r="E295">
        <f t="shared" si="44"/>
        <v>2.3831839399287764</v>
      </c>
      <c r="F295">
        <f t="shared" si="36"/>
        <v>197.10870639402748</v>
      </c>
      <c r="G295">
        <f t="shared" si="37"/>
        <v>394.21741278805496</v>
      </c>
      <c r="H295">
        <f t="shared" si="38"/>
        <v>1182.6522383641648</v>
      </c>
      <c r="I295">
        <f t="shared" si="42"/>
        <v>244</v>
      </c>
      <c r="J295">
        <f>IF(B294&lt;User!$B$25, C295+C$32/(INTERZONALFLOW)*(1-EXP(-INTERZONALFLOW/NFVOL*B295)),D295)</f>
        <v>2.3831839399287764</v>
      </c>
      <c r="K295">
        <f t="shared" si="39"/>
        <v>216.90308011300573</v>
      </c>
      <c r="L295">
        <f t="shared" si="40"/>
        <v>433.80616022601146</v>
      </c>
      <c r="M295">
        <f t="shared" si="41"/>
        <v>1301.4184806780347</v>
      </c>
      <c r="N295">
        <f t="shared" si="43"/>
        <v>244</v>
      </c>
    </row>
    <row r="296" spans="2:14" x14ac:dyDescent="0.2">
      <c r="B296">
        <f t="shared" si="35"/>
        <v>245</v>
      </c>
      <c r="C296" t="str">
        <f>IF(B295&lt;User!$B$25, Quellstärke/(Volumen*Verlustrate)*(1-EXP(-Verlustrate*B296)),"")</f>
        <v/>
      </c>
      <c r="D296">
        <f>IF(B296&gt;User!$B$25, Quellstärke/(Volumen*Verlustrate)*(1-EXP(-Verlustrate*User!$B$25))  * EXP(-Verlustrate*(B296-User!$B$25)), "")</f>
        <v>2.3193071222060975</v>
      </c>
      <c r="E296">
        <f t="shared" si="44"/>
        <v>2.3193071222060975</v>
      </c>
      <c r="F296">
        <f t="shared" si="36"/>
        <v>197.12610119744403</v>
      </c>
      <c r="G296">
        <f t="shared" si="37"/>
        <v>394.25220239488806</v>
      </c>
      <c r="H296">
        <f t="shared" si="38"/>
        <v>1182.7566071846641</v>
      </c>
      <c r="I296">
        <f t="shared" si="42"/>
        <v>245</v>
      </c>
      <c r="J296">
        <f>IF(B295&lt;User!$B$25, C296+C$32/(INTERZONALFLOW)*(1-EXP(-INTERZONALFLOW/NFVOL*B296)),D296)</f>
        <v>2.3193071222060975</v>
      </c>
      <c r="K296">
        <f t="shared" si="39"/>
        <v>216.92047491642228</v>
      </c>
      <c r="L296">
        <f t="shared" si="40"/>
        <v>433.84094983284456</v>
      </c>
      <c r="M296">
        <f t="shared" si="41"/>
        <v>1301.522849498534</v>
      </c>
      <c r="N296">
        <f t="shared" si="43"/>
        <v>245</v>
      </c>
    </row>
    <row r="297" spans="2:14" x14ac:dyDescent="0.2">
      <c r="B297">
        <f t="shared" si="35"/>
        <v>246</v>
      </c>
      <c r="C297" t="str">
        <f>IF(B296&lt;User!$B$25, Quellstärke/(Volumen*Verlustrate)*(1-EXP(-Verlustrate*B297)),"")</f>
        <v/>
      </c>
      <c r="D297">
        <f>IF(B297&gt;User!$B$25, Quellstärke/(Volumen*Verlustrate)*(1-EXP(-Verlustrate*User!$B$25))  * EXP(-Verlustrate*(B297-User!$B$25)), "")</f>
        <v>2.2571424039038703</v>
      </c>
      <c r="E297">
        <f t="shared" si="44"/>
        <v>2.2571424039038703</v>
      </c>
      <c r="F297">
        <f t="shared" si="36"/>
        <v>197.1430297654733</v>
      </c>
      <c r="G297">
        <f t="shared" si="37"/>
        <v>394.2860595309466</v>
      </c>
      <c r="H297">
        <f t="shared" si="38"/>
        <v>1182.8581785928397</v>
      </c>
      <c r="I297">
        <f t="shared" si="42"/>
        <v>246</v>
      </c>
      <c r="J297">
        <f>IF(B296&lt;User!$B$25, C297+C$32/(INTERZONALFLOW)*(1-EXP(-INTERZONALFLOW/NFVOL*B297)),D297)</f>
        <v>2.2571424039038703</v>
      </c>
      <c r="K297">
        <f t="shared" si="39"/>
        <v>216.93740348445155</v>
      </c>
      <c r="L297">
        <f t="shared" si="40"/>
        <v>433.8748069689031</v>
      </c>
      <c r="M297">
        <f t="shared" si="41"/>
        <v>1301.6244209067097</v>
      </c>
      <c r="N297">
        <f t="shared" si="43"/>
        <v>246</v>
      </c>
    </row>
    <row r="298" spans="2:14" x14ac:dyDescent="0.2">
      <c r="B298">
        <f t="shared" si="35"/>
        <v>247</v>
      </c>
      <c r="C298" t="str">
        <f>IF(B297&lt;User!$B$25, Quellstärke/(Volumen*Verlustrate)*(1-EXP(-Verlustrate*B298)),"")</f>
        <v/>
      </c>
      <c r="D298">
        <f>IF(B298&gt;User!$B$25, Quellstärke/(Volumen*Verlustrate)*(1-EXP(-Verlustrate*User!$B$25))  * EXP(-Verlustrate*(B298-User!$B$25)), "")</f>
        <v>2.1966438953780862</v>
      </c>
      <c r="E298">
        <f t="shared" si="44"/>
        <v>2.1966438953780862</v>
      </c>
      <c r="F298">
        <f t="shared" si="36"/>
        <v>197.15950459468863</v>
      </c>
      <c r="G298">
        <f t="shared" si="37"/>
        <v>394.31900918937725</v>
      </c>
      <c r="H298">
        <f t="shared" si="38"/>
        <v>1182.9570275681317</v>
      </c>
      <c r="I298">
        <f t="shared" si="42"/>
        <v>247</v>
      </c>
      <c r="J298">
        <f>IF(B297&lt;User!$B$25, C298+C$32/(INTERZONALFLOW)*(1-EXP(-INTERZONALFLOW/NFVOL*B298)),D298)</f>
        <v>2.1966438953780862</v>
      </c>
      <c r="K298">
        <f t="shared" si="39"/>
        <v>216.95387831366688</v>
      </c>
      <c r="L298">
        <f t="shared" si="40"/>
        <v>433.90775662733375</v>
      </c>
      <c r="M298">
        <f t="shared" si="41"/>
        <v>1301.7232698820017</v>
      </c>
      <c r="N298">
        <f t="shared" si="43"/>
        <v>247</v>
      </c>
    </row>
    <row r="299" spans="2:14" x14ac:dyDescent="0.2">
      <c r="B299">
        <f t="shared" si="35"/>
        <v>248</v>
      </c>
      <c r="C299" t="str">
        <f>IF(B298&lt;User!$B$25, Quellstärke/(Volumen*Verlustrate)*(1-EXP(-Verlustrate*B299)),"")</f>
        <v/>
      </c>
      <c r="D299">
        <f>IF(B299&gt;User!$B$25, Quellstärke/(Volumen*Verlustrate)*(1-EXP(-Verlustrate*User!$B$25))  * EXP(-Verlustrate*(B299-User!$B$25)), "")</f>
        <v>2.137766936971389</v>
      </c>
      <c r="E299">
        <f t="shared" si="44"/>
        <v>2.137766936971389</v>
      </c>
      <c r="F299">
        <f t="shared" si="36"/>
        <v>197.17553784671591</v>
      </c>
      <c r="G299">
        <f t="shared" si="37"/>
        <v>394.35107569343182</v>
      </c>
      <c r="H299">
        <f t="shared" si="38"/>
        <v>1183.0532270802955</v>
      </c>
      <c r="I299">
        <f t="shared" si="42"/>
        <v>248</v>
      </c>
      <c r="J299">
        <f>IF(B298&lt;User!$B$25, C299+C$32/(INTERZONALFLOW)*(1-EXP(-INTERZONALFLOW/NFVOL*B299)),D299)</f>
        <v>2.137766936971389</v>
      </c>
      <c r="K299">
        <f t="shared" si="39"/>
        <v>216.96991156569416</v>
      </c>
      <c r="L299">
        <f t="shared" si="40"/>
        <v>433.93982313138832</v>
      </c>
      <c r="M299">
        <f t="shared" si="41"/>
        <v>1301.8194693941655</v>
      </c>
      <c r="N299">
        <f t="shared" si="43"/>
        <v>248</v>
      </c>
    </row>
    <row r="300" spans="2:14" x14ac:dyDescent="0.2">
      <c r="B300">
        <f t="shared" si="35"/>
        <v>249</v>
      </c>
      <c r="C300" t="str">
        <f>IF(B299&lt;User!$B$25, Quellstärke/(Volumen*Verlustrate)*(1-EXP(-Verlustrate*B300)),"")</f>
        <v/>
      </c>
      <c r="D300">
        <f>IF(B300&gt;User!$B$25, Quellstärke/(Volumen*Verlustrate)*(1-EXP(-Verlustrate*User!$B$25))  * EXP(-Verlustrate*(B300-User!$B$25)), "")</f>
        <v>2.0804680660455603</v>
      </c>
      <c r="E300">
        <f t="shared" si="44"/>
        <v>2.0804680660455603</v>
      </c>
      <c r="F300">
        <f t="shared" si="36"/>
        <v>197.19114135721125</v>
      </c>
      <c r="G300">
        <f t="shared" si="37"/>
        <v>394.3822827144225</v>
      </c>
      <c r="H300">
        <f t="shared" si="38"/>
        <v>1183.1468481432676</v>
      </c>
      <c r="I300">
        <f t="shared" si="42"/>
        <v>249</v>
      </c>
      <c r="J300">
        <f>IF(B299&lt;User!$B$25, C300+C$32/(INTERZONALFLOW)*(1-EXP(-INTERZONALFLOW/NFVOL*B300)),D300)</f>
        <v>2.0804680660455603</v>
      </c>
      <c r="K300">
        <f t="shared" si="39"/>
        <v>216.9855150761895</v>
      </c>
      <c r="L300">
        <f t="shared" si="40"/>
        <v>433.971030152379</v>
      </c>
      <c r="M300">
        <f t="shared" si="41"/>
        <v>1301.9130904571375</v>
      </c>
      <c r="N300">
        <f t="shared" si="43"/>
        <v>249</v>
      </c>
    </row>
    <row r="301" spans="2:14" x14ac:dyDescent="0.2">
      <c r="B301">
        <f t="shared" si="35"/>
        <v>250</v>
      </c>
      <c r="C301" t="str">
        <f>IF(B300&lt;User!$B$25, Quellstärke/(Volumen*Verlustrate)*(1-EXP(-Verlustrate*B301)),"")</f>
        <v/>
      </c>
      <c r="D301">
        <f>IF(B301&gt;User!$B$25, Quellstärke/(Volumen*Verlustrate)*(1-EXP(-Verlustrate*User!$B$25))  * EXP(-Verlustrate*(B301-User!$B$25)), "")</f>
        <v>2.0247049848976513</v>
      </c>
      <c r="E301">
        <f t="shared" si="44"/>
        <v>2.0247049848976513</v>
      </c>
      <c r="F301">
        <f t="shared" si="36"/>
        <v>197.20632664459799</v>
      </c>
      <c r="G301">
        <f t="shared" si="37"/>
        <v>394.41265328919599</v>
      </c>
      <c r="H301">
        <f t="shared" si="38"/>
        <v>1183.237959867588</v>
      </c>
      <c r="I301">
        <f t="shared" si="42"/>
        <v>250</v>
      </c>
      <c r="J301">
        <f>IF(B300&lt;User!$B$25, C301+C$32/(INTERZONALFLOW)*(1-EXP(-INTERZONALFLOW/NFVOL*B301)),D301)</f>
        <v>2.0247049848976513</v>
      </c>
      <c r="K301">
        <f t="shared" si="39"/>
        <v>217.00070036357624</v>
      </c>
      <c r="L301">
        <f t="shared" si="40"/>
        <v>434.00140072715249</v>
      </c>
      <c r="M301">
        <f t="shared" si="41"/>
        <v>1302.0042021814579</v>
      </c>
      <c r="N301">
        <f t="shared" si="43"/>
        <v>250</v>
      </c>
    </row>
    <row r="302" spans="2:14" x14ac:dyDescent="0.2">
      <c r="B302">
        <f t="shared" si="35"/>
        <v>251</v>
      </c>
      <c r="C302" t="str">
        <f>IF(B301&lt;User!$B$25, Quellstärke/(Volumen*Verlustrate)*(1-EXP(-Verlustrate*B302)),"")</f>
        <v/>
      </c>
      <c r="D302">
        <f>IF(B302&gt;User!$B$25, Quellstärke/(Volumen*Verlustrate)*(1-EXP(-Verlustrate*User!$B$25))  * EXP(-Verlustrate*(B302-User!$B$25)), "")</f>
        <v>1.9704365295360531</v>
      </c>
      <c r="E302">
        <f t="shared" si="44"/>
        <v>1.9704365295360531</v>
      </c>
      <c r="F302">
        <f t="shared" si="36"/>
        <v>197.22110491856952</v>
      </c>
      <c r="G302">
        <f t="shared" si="37"/>
        <v>394.44220983713905</v>
      </c>
      <c r="H302">
        <f t="shared" si="38"/>
        <v>1183.3266295114172</v>
      </c>
      <c r="I302">
        <f t="shared" si="42"/>
        <v>251</v>
      </c>
      <c r="J302">
        <f>IF(B301&lt;User!$B$25, C302+C$32/(INTERZONALFLOW)*(1-EXP(-INTERZONALFLOW/NFVOL*B302)),D302)</f>
        <v>1.9704365295360531</v>
      </c>
      <c r="K302">
        <f t="shared" si="39"/>
        <v>217.01547863754777</v>
      </c>
      <c r="L302">
        <f t="shared" si="40"/>
        <v>434.03095727509555</v>
      </c>
      <c r="M302">
        <f t="shared" si="41"/>
        <v>1302.0928718252871</v>
      </c>
      <c r="N302">
        <f t="shared" si="43"/>
        <v>251</v>
      </c>
    </row>
    <row r="303" spans="2:14" x14ac:dyDescent="0.2">
      <c r="B303">
        <f t="shared" si="35"/>
        <v>252</v>
      </c>
      <c r="C303" t="str">
        <f>IF(B302&lt;User!$B$25, Quellstärke/(Volumen*Verlustrate)*(1-EXP(-Verlustrate*B303)),"")</f>
        <v/>
      </c>
      <c r="D303">
        <f>IF(B303&gt;User!$B$25, Quellstärke/(Volumen*Verlustrate)*(1-EXP(-Verlustrate*User!$B$25))  * EXP(-Verlustrate*(B303-User!$B$25)), "")</f>
        <v>1.917622639293473</v>
      </c>
      <c r="E303">
        <f t="shared" si="44"/>
        <v>1.917622639293473</v>
      </c>
      <c r="F303">
        <f t="shared" si="36"/>
        <v>197.23548708836424</v>
      </c>
      <c r="G303">
        <f t="shared" si="37"/>
        <v>394.47097417672848</v>
      </c>
      <c r="H303">
        <f t="shared" si="38"/>
        <v>1183.4129225301854</v>
      </c>
      <c r="I303">
        <f t="shared" si="42"/>
        <v>252</v>
      </c>
      <c r="J303">
        <f>IF(B302&lt;User!$B$25, C303+C$32/(INTERZONALFLOW)*(1-EXP(-INTERZONALFLOW/NFVOL*B303)),D303)</f>
        <v>1.917622639293473</v>
      </c>
      <c r="K303">
        <f t="shared" si="39"/>
        <v>217.02986080734249</v>
      </c>
      <c r="L303">
        <f t="shared" si="40"/>
        <v>434.05972161468497</v>
      </c>
      <c r="M303">
        <f t="shared" si="41"/>
        <v>1302.1791648440553</v>
      </c>
      <c r="N303">
        <f t="shared" si="43"/>
        <v>252</v>
      </c>
    </row>
    <row r="304" spans="2:14" x14ac:dyDescent="0.2">
      <c r="B304">
        <f t="shared" si="35"/>
        <v>253</v>
      </c>
      <c r="C304" t="str">
        <f>IF(B303&lt;User!$B$25, Quellstärke/(Volumen*Verlustrate)*(1-EXP(-Verlustrate*B304)),"")</f>
        <v/>
      </c>
      <c r="D304">
        <f>IF(B304&gt;User!$B$25, Quellstärke/(Volumen*Verlustrate)*(1-EXP(-Verlustrate*User!$B$25))  * EXP(-Verlustrate*(B304-User!$B$25)), "")</f>
        <v>1.8662243272543748</v>
      </c>
      <c r="E304">
        <f t="shared" si="44"/>
        <v>1.8662243272543748</v>
      </c>
      <c r="F304">
        <f t="shared" si="36"/>
        <v>197.24948377081864</v>
      </c>
      <c r="G304">
        <f t="shared" si="37"/>
        <v>394.49896754163728</v>
      </c>
      <c r="H304">
        <f t="shared" si="38"/>
        <v>1183.4969026249119</v>
      </c>
      <c r="I304">
        <f t="shared" si="42"/>
        <v>253</v>
      </c>
      <c r="J304">
        <f>IF(B303&lt;User!$B$25, C304+C$32/(INTERZONALFLOW)*(1-EXP(-INTERZONALFLOW/NFVOL*B304)),D304)</f>
        <v>1.8662243272543748</v>
      </c>
      <c r="K304">
        <f t="shared" si="39"/>
        <v>217.04385748979689</v>
      </c>
      <c r="L304">
        <f t="shared" si="40"/>
        <v>434.08771497959378</v>
      </c>
      <c r="M304">
        <f t="shared" si="41"/>
        <v>1302.2631449387818</v>
      </c>
      <c r="N304">
        <f t="shared" si="43"/>
        <v>253</v>
      </c>
    </row>
    <row r="305" spans="2:14" x14ac:dyDescent="0.2">
      <c r="B305">
        <f t="shared" si="35"/>
        <v>254</v>
      </c>
      <c r="C305" t="str">
        <f>IF(B304&lt;User!$B$25, Quellstärke/(Volumen*Verlustrate)*(1-EXP(-Verlustrate*B305)),"")</f>
        <v/>
      </c>
      <c r="D305">
        <f>IF(B305&gt;User!$B$25, Quellstärke/(Volumen*Verlustrate)*(1-EXP(-Verlustrate*User!$B$25))  * EXP(-Verlustrate*(B305-User!$B$25)), "")</f>
        <v>1.8162036514750575</v>
      </c>
      <c r="E305">
        <f t="shared" si="44"/>
        <v>1.8162036514750575</v>
      </c>
      <c r="F305">
        <f t="shared" si="36"/>
        <v>197.26310529820469</v>
      </c>
      <c r="G305">
        <f t="shared" si="37"/>
        <v>394.52621059640938</v>
      </c>
      <c r="H305">
        <f t="shared" si="38"/>
        <v>1183.5786317892282</v>
      </c>
      <c r="I305">
        <f t="shared" si="42"/>
        <v>254</v>
      </c>
      <c r="J305">
        <f>IF(B304&lt;User!$B$25, C305+C$32/(INTERZONALFLOW)*(1-EXP(-INTERZONALFLOW/NFVOL*B305)),D305)</f>
        <v>1.8162036514750575</v>
      </c>
      <c r="K305">
        <f t="shared" si="39"/>
        <v>217.05747901718294</v>
      </c>
      <c r="L305">
        <f t="shared" si="40"/>
        <v>434.11495803436588</v>
      </c>
      <c r="M305">
        <f t="shared" si="41"/>
        <v>1302.3448741030982</v>
      </c>
      <c r="N305">
        <f t="shared" si="43"/>
        <v>254</v>
      </c>
    </row>
    <row r="306" spans="2:14" x14ac:dyDescent="0.2">
      <c r="B306">
        <f t="shared" si="35"/>
        <v>255</v>
      </c>
      <c r="C306" t="str">
        <f>IF(B305&lt;User!$B$25, Quellstärke/(Volumen*Verlustrate)*(1-EXP(-Verlustrate*B306)),"")</f>
        <v/>
      </c>
      <c r="D306">
        <f>IF(B306&gt;User!$B$25, Quellstärke/(Volumen*Verlustrate)*(1-EXP(-Verlustrate*User!$B$25))  * EXP(-Verlustrate*(B306-User!$B$25)), "")</f>
        <v>1.7675236869751294</v>
      </c>
      <c r="E306">
        <f t="shared" si="44"/>
        <v>1.7675236869751294</v>
      </c>
      <c r="F306">
        <f t="shared" si="36"/>
        <v>197.27636172585702</v>
      </c>
      <c r="G306">
        <f t="shared" si="37"/>
        <v>394.55272345171403</v>
      </c>
      <c r="H306">
        <f t="shared" si="38"/>
        <v>1183.6581703551421</v>
      </c>
      <c r="I306">
        <f t="shared" si="42"/>
        <v>255</v>
      </c>
      <c r="J306">
        <f>IF(B305&lt;User!$B$25, C306+C$32/(INTERZONALFLOW)*(1-EXP(-INTERZONALFLOW/NFVOL*B306)),D306)</f>
        <v>1.7675236869751294</v>
      </c>
      <c r="K306">
        <f t="shared" si="39"/>
        <v>217.07073544483526</v>
      </c>
      <c r="L306">
        <f t="shared" si="40"/>
        <v>434.14147088967053</v>
      </c>
      <c r="M306">
        <f t="shared" si="41"/>
        <v>1302.4244126690121</v>
      </c>
      <c r="N306">
        <f t="shared" si="43"/>
        <v>255</v>
      </c>
    </row>
    <row r="307" spans="2:14" x14ac:dyDescent="0.2">
      <c r="B307">
        <f t="shared" si="35"/>
        <v>256</v>
      </c>
      <c r="C307" t="str">
        <f>IF(B306&lt;User!$B$25, Quellstärke/(Volumen*Verlustrate)*(1-EXP(-Verlustrate*B307)),"")</f>
        <v/>
      </c>
      <c r="D307">
        <f>IF(B307&gt;User!$B$25, Quellstärke/(Volumen*Verlustrate)*(1-EXP(-Verlustrate*User!$B$25))  * EXP(-Verlustrate*(B307-User!$B$25)), "")</f>
        <v>1.7201484984796924</v>
      </c>
      <c r="E307">
        <f t="shared" si="44"/>
        <v>1.7201484984796924</v>
      </c>
      <c r="F307">
        <f t="shared" si="36"/>
        <v>197.28926283959561</v>
      </c>
      <c r="G307">
        <f t="shared" si="37"/>
        <v>394.57852567919122</v>
      </c>
      <c r="H307">
        <f t="shared" si="38"/>
        <v>1183.7355770375736</v>
      </c>
      <c r="I307">
        <f t="shared" si="42"/>
        <v>256</v>
      </c>
      <c r="J307">
        <f>IF(B306&lt;User!$B$25, C307+C$32/(INTERZONALFLOW)*(1-EXP(-INTERZONALFLOW/NFVOL*B307)),D307)</f>
        <v>1.7201484984796924</v>
      </c>
      <c r="K307">
        <f t="shared" si="39"/>
        <v>217.08363655857386</v>
      </c>
      <c r="L307">
        <f t="shared" si="40"/>
        <v>434.16727311714772</v>
      </c>
      <c r="M307">
        <f t="shared" si="41"/>
        <v>1302.5018193514436</v>
      </c>
      <c r="N307">
        <f t="shared" si="43"/>
        <v>256</v>
      </c>
    </row>
    <row r="308" spans="2:14" x14ac:dyDescent="0.2">
      <c r="B308">
        <f t="shared" si="35"/>
        <v>257</v>
      </c>
      <c r="C308" t="str">
        <f>IF(B307&lt;User!$B$25, Quellstärke/(Volumen*Verlustrate)*(1-EXP(-Verlustrate*B308)),"")</f>
        <v/>
      </c>
      <c r="D308">
        <f>IF(B308&gt;User!$B$25, Quellstärke/(Volumen*Verlustrate)*(1-EXP(-Verlustrate*User!$B$25))  * EXP(-Verlustrate*(B308-User!$B$25)), "")</f>
        <v>1.6740431138921279</v>
      </c>
      <c r="E308">
        <f t="shared" si="44"/>
        <v>1.6740431138921279</v>
      </c>
      <c r="F308">
        <f t="shared" si="36"/>
        <v>197.30181816294979</v>
      </c>
      <c r="G308">
        <f t="shared" si="37"/>
        <v>394.60363632589957</v>
      </c>
      <c r="H308">
        <f t="shared" si="38"/>
        <v>1183.8109089776988</v>
      </c>
      <c r="I308">
        <f t="shared" si="42"/>
        <v>257</v>
      </c>
      <c r="J308">
        <f>IF(B307&lt;User!$B$25, C308+C$32/(INTERZONALFLOW)*(1-EXP(-INTERZONALFLOW/NFVOL*B308)),D308)</f>
        <v>1.6740431138921279</v>
      </c>
      <c r="K308">
        <f t="shared" si="39"/>
        <v>217.09619188192804</v>
      </c>
      <c r="L308">
        <f t="shared" si="40"/>
        <v>434.19238376385607</v>
      </c>
      <c r="M308">
        <f t="shared" si="41"/>
        <v>1302.5771512915687</v>
      </c>
      <c r="N308">
        <f t="shared" si="43"/>
        <v>257</v>
      </c>
    </row>
    <row r="309" spans="2:14" x14ac:dyDescent="0.2">
      <c r="B309">
        <f t="shared" ref="B309:B372" si="45">B308+1</f>
        <v>258</v>
      </c>
      <c r="C309" t="str">
        <f>IF(B308&lt;User!$B$25, Quellstärke/(Volumen*Verlustrate)*(1-EXP(-Verlustrate*B309)),"")</f>
        <v/>
      </c>
      <c r="D309">
        <f>IF(B309&gt;User!$B$25, Quellstärke/(Volumen*Verlustrate)*(1-EXP(-Verlustrate*User!$B$25))  * EXP(-Verlustrate*(B309-User!$B$25)), "")</f>
        <v>1.6291734984778914</v>
      </c>
      <c r="E309">
        <f t="shared" si="44"/>
        <v>1.6291734984778914</v>
      </c>
      <c r="F309">
        <f t="shared" ref="F309:F372" si="46">$E309*$E$25+F308</f>
        <v>197.31403696418838</v>
      </c>
      <c r="G309">
        <f t="shared" ref="G309:G372" si="47">$E309*$E$26+G308</f>
        <v>394.62807392837675</v>
      </c>
      <c r="H309">
        <f t="shared" ref="H309:H372" si="48">$E309*$E$27+H308</f>
        <v>1183.8842217851302</v>
      </c>
      <c r="I309">
        <f t="shared" si="42"/>
        <v>258</v>
      </c>
      <c r="J309">
        <f>IF(B308&lt;User!$B$25, C309+C$32/(INTERZONALFLOW)*(1-EXP(-INTERZONALFLOW/NFVOL*B309)),D309)</f>
        <v>1.6291734984778914</v>
      </c>
      <c r="K309">
        <f t="shared" ref="K309:K372" si="49">$J309*$E$25+K308</f>
        <v>217.10841068316662</v>
      </c>
      <c r="L309">
        <f t="shared" ref="L309:L372" si="50">$J309*$E$26+L308</f>
        <v>434.21682136633325</v>
      </c>
      <c r="M309">
        <f t="shared" ref="M309:M372" si="51">$J309*$E$27+M308</f>
        <v>1302.6504640990001</v>
      </c>
      <c r="N309">
        <f t="shared" si="43"/>
        <v>258</v>
      </c>
    </row>
    <row r="310" spans="2:14" x14ac:dyDescent="0.2">
      <c r="B310">
        <f t="shared" si="45"/>
        <v>259</v>
      </c>
      <c r="C310" t="str">
        <f>IF(B309&lt;User!$B$25, Quellstärke/(Volumen*Verlustrate)*(1-EXP(-Verlustrate*B310)),"")</f>
        <v/>
      </c>
      <c r="D310">
        <f>IF(B310&gt;User!$B$25, Quellstärke/(Volumen*Verlustrate)*(1-EXP(-Verlustrate*User!$B$25))  * EXP(-Verlustrate*(B310-User!$B$25)), "")</f>
        <v>1.5855065297402631</v>
      </c>
      <c r="E310">
        <f t="shared" si="44"/>
        <v>1.5855065297402631</v>
      </c>
      <c r="F310">
        <f t="shared" si="46"/>
        <v>197.32592826316142</v>
      </c>
      <c r="G310">
        <f t="shared" si="47"/>
        <v>394.65185652632283</v>
      </c>
      <c r="H310">
        <f t="shared" si="48"/>
        <v>1183.9555695789686</v>
      </c>
      <c r="I310">
        <f t="shared" si="42"/>
        <v>259</v>
      </c>
      <c r="J310">
        <f>IF(B309&lt;User!$B$25, C310+C$32/(INTERZONALFLOW)*(1-EXP(-INTERZONALFLOW/NFVOL*B310)),D310)</f>
        <v>1.5855065297402631</v>
      </c>
      <c r="K310">
        <f t="shared" si="49"/>
        <v>217.12030198213967</v>
      </c>
      <c r="L310">
        <f t="shared" si="50"/>
        <v>434.24060396427933</v>
      </c>
      <c r="M310">
        <f t="shared" si="51"/>
        <v>1302.7218118928386</v>
      </c>
      <c r="N310">
        <f t="shared" si="43"/>
        <v>259</v>
      </c>
    </row>
    <row r="311" spans="2:14" x14ac:dyDescent="0.2">
      <c r="B311">
        <f t="shared" si="45"/>
        <v>260</v>
      </c>
      <c r="C311" t="str">
        <f>IF(B310&lt;User!$B$25, Quellstärke/(Volumen*Verlustrate)*(1-EXP(-Verlustrate*B311)),"")</f>
        <v/>
      </c>
      <c r="D311">
        <f>IF(B311&gt;User!$B$25, Quellstärke/(Volumen*Verlustrate)*(1-EXP(-Verlustrate*User!$B$25))  * EXP(-Verlustrate*(B311-User!$B$25)), "")</f>
        <v>1.543009972969509</v>
      </c>
      <c r="E311">
        <f t="shared" si="44"/>
        <v>1.543009972969509</v>
      </c>
      <c r="F311">
        <f t="shared" si="46"/>
        <v>197.33750083795869</v>
      </c>
      <c r="G311">
        <f t="shared" si="47"/>
        <v>394.67500167591737</v>
      </c>
      <c r="H311">
        <f t="shared" si="48"/>
        <v>1184.0250050277523</v>
      </c>
      <c r="I311">
        <f t="shared" si="42"/>
        <v>260</v>
      </c>
      <c r="J311">
        <f>IF(B310&lt;User!$B$25, C311+C$32/(INTERZONALFLOW)*(1-EXP(-INTERZONALFLOW/NFVOL*B311)),D311)</f>
        <v>1.543009972969509</v>
      </c>
      <c r="K311">
        <f t="shared" si="49"/>
        <v>217.13187455693694</v>
      </c>
      <c r="L311">
        <f t="shared" si="50"/>
        <v>434.26374911387387</v>
      </c>
      <c r="M311">
        <f t="shared" si="51"/>
        <v>1302.7912473416222</v>
      </c>
      <c r="N311">
        <f t="shared" si="43"/>
        <v>260</v>
      </c>
    </row>
    <row r="312" spans="2:14" x14ac:dyDescent="0.2">
      <c r="B312">
        <f t="shared" si="45"/>
        <v>261</v>
      </c>
      <c r="C312" t="str">
        <f>IF(B311&lt;User!$B$25, Quellstärke/(Volumen*Verlustrate)*(1-EXP(-Verlustrate*B312)),"")</f>
        <v/>
      </c>
      <c r="D312">
        <f>IF(B312&gt;User!$B$25, Quellstärke/(Volumen*Verlustrate)*(1-EXP(-Verlustrate*User!$B$25))  * EXP(-Verlustrate*(B312-User!$B$25)), "")</f>
        <v>1.5016524574473999</v>
      </c>
      <c r="E312">
        <f t="shared" si="44"/>
        <v>1.5016524574473999</v>
      </c>
      <c r="F312">
        <f t="shared" si="46"/>
        <v>197.34876323138954</v>
      </c>
      <c r="G312">
        <f t="shared" si="47"/>
        <v>394.69752646277908</v>
      </c>
      <c r="H312">
        <f t="shared" si="48"/>
        <v>1184.0925793883375</v>
      </c>
      <c r="I312">
        <f t="shared" ref="I312:I375" si="52">B312</f>
        <v>261</v>
      </c>
      <c r="J312">
        <f>IF(B311&lt;User!$B$25, C312+C$32/(INTERZONALFLOW)*(1-EXP(-INTERZONALFLOW/NFVOL*B312)),D312)</f>
        <v>1.5016524574473999</v>
      </c>
      <c r="K312">
        <f t="shared" si="49"/>
        <v>217.14313695036779</v>
      </c>
      <c r="L312">
        <f t="shared" si="50"/>
        <v>434.28627390073558</v>
      </c>
      <c r="M312">
        <f t="shared" si="51"/>
        <v>1302.8588217022075</v>
      </c>
      <c r="N312">
        <f t="shared" si="43"/>
        <v>261</v>
      </c>
    </row>
    <row r="313" spans="2:14" x14ac:dyDescent="0.2">
      <c r="B313">
        <f t="shared" si="45"/>
        <v>262</v>
      </c>
      <c r="C313" t="str">
        <f>IF(B312&lt;User!$B$25, Quellstärke/(Volumen*Verlustrate)*(1-EXP(-Verlustrate*B313)),"")</f>
        <v/>
      </c>
      <c r="D313">
        <f>IF(B313&gt;User!$B$25, Quellstärke/(Volumen*Verlustrate)*(1-EXP(-Verlustrate*User!$B$25))  * EXP(-Verlustrate*(B313-User!$B$25)), "")</f>
        <v>1.4614034532895237</v>
      </c>
      <c r="E313">
        <f t="shared" si="44"/>
        <v>1.4614034532895237</v>
      </c>
      <c r="F313">
        <f t="shared" si="46"/>
        <v>197.3597237572892</v>
      </c>
      <c r="G313">
        <f t="shared" si="47"/>
        <v>394.71944751457841</v>
      </c>
      <c r="H313">
        <f t="shared" si="48"/>
        <v>1184.1583425437354</v>
      </c>
      <c r="I313">
        <f t="shared" si="52"/>
        <v>262</v>
      </c>
      <c r="J313">
        <f>IF(B312&lt;User!$B$25, C313+C$32/(INTERZONALFLOW)*(1-EXP(-INTERZONALFLOW/NFVOL*B313)),D313)</f>
        <v>1.4614034532895237</v>
      </c>
      <c r="K313">
        <f t="shared" si="49"/>
        <v>217.15409747626745</v>
      </c>
      <c r="L313">
        <f t="shared" si="50"/>
        <v>434.3081949525349</v>
      </c>
      <c r="M313">
        <f t="shared" si="51"/>
        <v>1302.9245848576054</v>
      </c>
      <c r="N313">
        <f t="shared" si="43"/>
        <v>262</v>
      </c>
    </row>
    <row r="314" spans="2:14" x14ac:dyDescent="0.2">
      <c r="B314">
        <f t="shared" si="45"/>
        <v>263</v>
      </c>
      <c r="C314" t="str">
        <f>IF(B313&lt;User!$B$25, Quellstärke/(Volumen*Verlustrate)*(1-EXP(-Verlustrate*B314)),"")</f>
        <v/>
      </c>
      <c r="D314">
        <f>IF(B314&gt;User!$B$25, Quellstärke/(Volumen*Verlustrate)*(1-EXP(-Verlustrate*User!$B$25))  * EXP(-Verlustrate*(B314-User!$B$25)), "")</f>
        <v>1.4222332489082981</v>
      </c>
      <c r="E314">
        <f t="shared" si="44"/>
        <v>1.4222332489082981</v>
      </c>
      <c r="F314">
        <f t="shared" si="46"/>
        <v>197.37039050665601</v>
      </c>
      <c r="G314">
        <f t="shared" si="47"/>
        <v>394.74078101331202</v>
      </c>
      <c r="H314">
        <f t="shared" si="48"/>
        <v>1184.2223430399363</v>
      </c>
      <c r="I314">
        <f t="shared" si="52"/>
        <v>263</v>
      </c>
      <c r="J314">
        <f>IF(B313&lt;User!$B$25, C314+C$32/(INTERZONALFLOW)*(1-EXP(-INTERZONALFLOW/NFVOL*B314)),D314)</f>
        <v>1.4222332489082981</v>
      </c>
      <c r="K314">
        <f t="shared" si="49"/>
        <v>217.16476422563426</v>
      </c>
      <c r="L314">
        <f t="shared" si="50"/>
        <v>434.32952845126852</v>
      </c>
      <c r="M314">
        <f t="shared" si="51"/>
        <v>1302.9885853538062</v>
      </c>
      <c r="N314">
        <f t="shared" ref="N314:N377" si="53">B314</f>
        <v>263</v>
      </c>
    </row>
    <row r="315" spans="2:14" x14ac:dyDescent="0.2">
      <c r="B315">
        <f t="shared" si="45"/>
        <v>264</v>
      </c>
      <c r="C315" t="str">
        <f>IF(B314&lt;User!$B$25, Quellstärke/(Volumen*Verlustrate)*(1-EXP(-Verlustrate*B315)),"")</f>
        <v/>
      </c>
      <c r="D315">
        <f>IF(B315&gt;User!$B$25, Quellstärke/(Volumen*Verlustrate)*(1-EXP(-Verlustrate*User!$B$25))  * EXP(-Verlustrate*(B315-User!$B$25)), "")</f>
        <v>1.3841129290800429</v>
      </c>
      <c r="E315">
        <f t="shared" si="44"/>
        <v>1.3841129290800429</v>
      </c>
      <c r="F315">
        <f t="shared" si="46"/>
        <v>197.38077135362411</v>
      </c>
      <c r="G315">
        <f t="shared" si="47"/>
        <v>394.76154270724822</v>
      </c>
      <c r="H315">
        <f t="shared" si="48"/>
        <v>1184.2846281217448</v>
      </c>
      <c r="I315">
        <f t="shared" si="52"/>
        <v>264</v>
      </c>
      <c r="J315">
        <f>IF(B314&lt;User!$B$25, C315+C$32/(INTERZONALFLOW)*(1-EXP(-INTERZONALFLOW/NFVOL*B315)),D315)</f>
        <v>1.3841129290800429</v>
      </c>
      <c r="K315">
        <f t="shared" si="49"/>
        <v>217.17514507260236</v>
      </c>
      <c r="L315">
        <f t="shared" si="50"/>
        <v>434.35029014520472</v>
      </c>
      <c r="M315">
        <f t="shared" si="51"/>
        <v>1303.0508704356148</v>
      </c>
      <c r="N315">
        <f t="shared" si="53"/>
        <v>264</v>
      </c>
    </row>
    <row r="316" spans="2:14" x14ac:dyDescent="0.2">
      <c r="B316">
        <f t="shared" si="45"/>
        <v>265</v>
      </c>
      <c r="C316" t="str">
        <f>IF(B315&lt;User!$B$25, Quellstärke/(Volumen*Verlustrate)*(1-EXP(-Verlustrate*B316)),"")</f>
        <v/>
      </c>
      <c r="D316">
        <f>IF(B316&gt;User!$B$25, Quellstärke/(Volumen*Verlustrate)*(1-EXP(-Verlustrate*User!$B$25))  * EXP(-Verlustrate*(B316-User!$B$25)), "")</f>
        <v>1.3470143535999277</v>
      </c>
      <c r="E316">
        <f t="shared" si="44"/>
        <v>1.3470143535999277</v>
      </c>
      <c r="F316">
        <f t="shared" si="46"/>
        <v>197.3908739612761</v>
      </c>
      <c r="G316">
        <f t="shared" si="47"/>
        <v>394.7817479225522</v>
      </c>
      <c r="H316">
        <f t="shared" si="48"/>
        <v>1184.3452437676569</v>
      </c>
      <c r="I316">
        <f t="shared" si="52"/>
        <v>265</v>
      </c>
      <c r="J316">
        <f>IF(B315&lt;User!$B$25, C316+C$32/(INTERZONALFLOW)*(1-EXP(-INTERZONALFLOW/NFVOL*B316)),D316)</f>
        <v>1.3470143535999277</v>
      </c>
      <c r="K316">
        <f t="shared" si="49"/>
        <v>217.18524768025435</v>
      </c>
      <c r="L316">
        <f t="shared" si="50"/>
        <v>434.3704953605087</v>
      </c>
      <c r="M316">
        <f t="shared" si="51"/>
        <v>1303.1114860815269</v>
      </c>
      <c r="N316">
        <f t="shared" si="53"/>
        <v>265</v>
      </c>
    </row>
    <row r="317" spans="2:14" x14ac:dyDescent="0.2">
      <c r="B317">
        <f t="shared" si="45"/>
        <v>266</v>
      </c>
      <c r="C317" t="str">
        <f>IF(B316&lt;User!$B$25, Quellstärke/(Volumen*Verlustrate)*(1-EXP(-Verlustrate*B317)),"")</f>
        <v/>
      </c>
      <c r="D317">
        <f>IF(B317&gt;User!$B$25, Quellstärke/(Volumen*Verlustrate)*(1-EXP(-Verlustrate*User!$B$25))  * EXP(-Verlustrate*(B317-User!$B$25)), "")</f>
        <v>1.3109101365090292</v>
      </c>
      <c r="E317">
        <f t="shared" si="44"/>
        <v>1.3109101365090292</v>
      </c>
      <c r="F317">
        <f t="shared" si="46"/>
        <v>197.40070578729993</v>
      </c>
      <c r="G317">
        <f t="shared" si="47"/>
        <v>394.80141157459985</v>
      </c>
      <c r="H317">
        <f t="shared" si="48"/>
        <v>1184.4042347237998</v>
      </c>
      <c r="I317">
        <f t="shared" si="52"/>
        <v>266</v>
      </c>
      <c r="J317">
        <f>IF(B316&lt;User!$B$25, C317+C$32/(INTERZONALFLOW)*(1-EXP(-INTERZONALFLOW/NFVOL*B317)),D317)</f>
        <v>1.3109101365090292</v>
      </c>
      <c r="K317">
        <f t="shared" si="49"/>
        <v>217.19507950627818</v>
      </c>
      <c r="L317">
        <f t="shared" si="50"/>
        <v>434.39015901255635</v>
      </c>
      <c r="M317">
        <f t="shared" si="51"/>
        <v>1303.1704770376698</v>
      </c>
      <c r="N317">
        <f t="shared" si="53"/>
        <v>266</v>
      </c>
    </row>
    <row r="318" spans="2:14" x14ac:dyDescent="0.2">
      <c r="B318">
        <f t="shared" si="45"/>
        <v>267</v>
      </c>
      <c r="C318" t="str">
        <f>IF(B317&lt;User!$B$25, Quellstärke/(Volumen*Verlustrate)*(1-EXP(-Verlustrate*B318)),"")</f>
        <v/>
      </c>
      <c r="D318">
        <f>IF(B318&gt;User!$B$25, Quellstärke/(Volumen*Verlustrate)*(1-EXP(-Verlustrate*User!$B$25))  * EXP(-Verlustrate*(B318-User!$B$25)), "")</f>
        <v>1.2757736258781716</v>
      </c>
      <c r="E318">
        <f t="shared" si="44"/>
        <v>1.2757736258781716</v>
      </c>
      <c r="F318">
        <f t="shared" si="46"/>
        <v>197.41027408949401</v>
      </c>
      <c r="G318">
        <f t="shared" si="47"/>
        <v>394.82054817898802</v>
      </c>
      <c r="H318">
        <f t="shared" si="48"/>
        <v>1184.4616445369643</v>
      </c>
      <c r="I318">
        <f t="shared" si="52"/>
        <v>267</v>
      </c>
      <c r="J318">
        <f>IF(B317&lt;User!$B$25, C318+C$32/(INTERZONALFLOW)*(1-EXP(-INTERZONALFLOW/NFVOL*B318)),D318)</f>
        <v>1.2757736258781716</v>
      </c>
      <c r="K318">
        <f t="shared" si="49"/>
        <v>217.20464780847226</v>
      </c>
      <c r="L318">
        <f t="shared" si="50"/>
        <v>434.40929561694452</v>
      </c>
      <c r="M318">
        <f t="shared" si="51"/>
        <v>1303.2278868508342</v>
      </c>
      <c r="N318">
        <f t="shared" si="53"/>
        <v>267</v>
      </c>
    </row>
    <row r="319" spans="2:14" x14ac:dyDescent="0.2">
      <c r="B319">
        <f t="shared" si="45"/>
        <v>268</v>
      </c>
      <c r="C319" t="str">
        <f>IF(B318&lt;User!$B$25, Quellstärke/(Volumen*Verlustrate)*(1-EXP(-Verlustrate*B319)),"")</f>
        <v/>
      </c>
      <c r="D319">
        <f>IF(B319&gt;User!$B$25, Quellstärke/(Volumen*Verlustrate)*(1-EXP(-Verlustrate*User!$B$25))  * EXP(-Verlustrate*(B319-User!$B$25)), "")</f>
        <v>1.2415788841336239</v>
      </c>
      <c r="E319">
        <f t="shared" si="44"/>
        <v>1.2415788841336239</v>
      </c>
      <c r="F319">
        <f t="shared" si="46"/>
        <v>197.419585931125</v>
      </c>
      <c r="G319">
        <f t="shared" si="47"/>
        <v>394.83917186225</v>
      </c>
      <c r="H319">
        <f t="shared" si="48"/>
        <v>1184.5175155867503</v>
      </c>
      <c r="I319">
        <f t="shared" si="52"/>
        <v>268</v>
      </c>
      <c r="J319">
        <f>IF(B318&lt;User!$B$25, C319+C$32/(INTERZONALFLOW)*(1-EXP(-INTERZONALFLOW/NFVOL*B319)),D319)</f>
        <v>1.2415788841336239</v>
      </c>
      <c r="K319">
        <f t="shared" si="49"/>
        <v>217.21395965010325</v>
      </c>
      <c r="L319">
        <f t="shared" si="50"/>
        <v>434.4279193002065</v>
      </c>
      <c r="M319">
        <f t="shared" si="51"/>
        <v>1303.2837579006202</v>
      </c>
      <c r="N319">
        <f t="shared" si="53"/>
        <v>268</v>
      </c>
    </row>
    <row r="320" spans="2:14" x14ac:dyDescent="0.2">
      <c r="B320">
        <f t="shared" si="45"/>
        <v>269</v>
      </c>
      <c r="C320" t="str">
        <f>IF(B319&lt;User!$B$25, Quellstärke/(Volumen*Verlustrate)*(1-EXP(-Verlustrate*B320)),"")</f>
        <v/>
      </c>
      <c r="D320">
        <f>IF(B320&gt;User!$B$25, Quellstärke/(Volumen*Verlustrate)*(1-EXP(-Verlustrate*User!$B$25))  * EXP(-Verlustrate*(B320-User!$B$25)), "")</f>
        <v>1.2083006689101283</v>
      </c>
      <c r="E320">
        <f t="shared" si="44"/>
        <v>1.2083006689101283</v>
      </c>
      <c r="F320">
        <f t="shared" si="46"/>
        <v>197.42864818614183</v>
      </c>
      <c r="G320">
        <f t="shared" si="47"/>
        <v>394.85729637228366</v>
      </c>
      <c r="H320">
        <f t="shared" si="48"/>
        <v>1184.5718891168513</v>
      </c>
      <c r="I320">
        <f t="shared" si="52"/>
        <v>269</v>
      </c>
      <c r="J320">
        <f>IF(B319&lt;User!$B$25, C320+C$32/(INTERZONALFLOW)*(1-EXP(-INTERZONALFLOW/NFVOL*B320)),D320)</f>
        <v>1.2083006689101283</v>
      </c>
      <c r="K320">
        <f t="shared" si="49"/>
        <v>217.22302190512008</v>
      </c>
      <c r="L320">
        <f t="shared" si="50"/>
        <v>434.44604381024016</v>
      </c>
      <c r="M320">
        <f t="shared" si="51"/>
        <v>1303.3381314307212</v>
      </c>
      <c r="N320">
        <f t="shared" si="53"/>
        <v>269</v>
      </c>
    </row>
    <row r="321" spans="2:14" x14ac:dyDescent="0.2">
      <c r="B321">
        <f t="shared" si="45"/>
        <v>270</v>
      </c>
      <c r="C321" t="str">
        <f>IF(B320&lt;User!$B$25, Quellstärke/(Volumen*Verlustrate)*(1-EXP(-Verlustrate*B321)),"")</f>
        <v/>
      </c>
      <c r="D321">
        <f>IF(B321&gt;User!$B$25, Quellstärke/(Volumen*Verlustrate)*(1-EXP(-Verlustrate*User!$B$25))  * EXP(-Verlustrate*(B321-User!$B$25)), "")</f>
        <v>1.1759144144171296</v>
      </c>
      <c r="E321">
        <f t="shared" si="44"/>
        <v>1.1759144144171296</v>
      </c>
      <c r="F321">
        <f t="shared" si="46"/>
        <v>197.43746754424996</v>
      </c>
      <c r="G321">
        <f t="shared" si="47"/>
        <v>394.87493508849991</v>
      </c>
      <c r="H321">
        <f t="shared" si="48"/>
        <v>1184.6248052655001</v>
      </c>
      <c r="I321">
        <f t="shared" si="52"/>
        <v>270</v>
      </c>
      <c r="J321">
        <f>IF(B320&lt;User!$B$25, C321+C$32/(INTERZONALFLOW)*(1-EXP(-INTERZONALFLOW/NFVOL*B321)),D321)</f>
        <v>1.1759144144171296</v>
      </c>
      <c r="K321">
        <f t="shared" si="49"/>
        <v>217.2318412632282</v>
      </c>
      <c r="L321">
        <f t="shared" si="50"/>
        <v>434.46368252645641</v>
      </c>
      <c r="M321">
        <f t="shared" si="51"/>
        <v>1303.39104757937</v>
      </c>
      <c r="N321">
        <f t="shared" si="53"/>
        <v>270</v>
      </c>
    </row>
    <row r="322" spans="2:14" x14ac:dyDescent="0.2">
      <c r="B322">
        <f t="shared" si="45"/>
        <v>271</v>
      </c>
      <c r="C322" t="str">
        <f>IF(B321&lt;User!$B$25, Quellstärke/(Volumen*Verlustrate)*(1-EXP(-Verlustrate*B322)),"")</f>
        <v/>
      </c>
      <c r="D322">
        <f>IF(B322&gt;User!$B$25, Quellstärke/(Volumen*Verlustrate)*(1-EXP(-Verlustrate*User!$B$25))  * EXP(-Verlustrate*(B322-User!$B$25)), "")</f>
        <v>1.1443962133044467</v>
      </c>
      <c r="E322">
        <f t="shared" si="44"/>
        <v>1.1443962133044467</v>
      </c>
      <c r="F322">
        <f t="shared" si="46"/>
        <v>197.44605051584975</v>
      </c>
      <c r="G322">
        <f t="shared" si="47"/>
        <v>394.8921010316995</v>
      </c>
      <c r="H322">
        <f t="shared" si="48"/>
        <v>1184.6763030950988</v>
      </c>
      <c r="I322">
        <f t="shared" si="52"/>
        <v>271</v>
      </c>
      <c r="J322">
        <f>IF(B321&lt;User!$B$25, C322+C$32/(INTERZONALFLOW)*(1-EXP(-INTERZONALFLOW/NFVOL*B322)),D322)</f>
        <v>1.1443962133044467</v>
      </c>
      <c r="K322">
        <f t="shared" si="49"/>
        <v>217.240424234828</v>
      </c>
      <c r="L322">
        <f t="shared" si="50"/>
        <v>434.480848469656</v>
      </c>
      <c r="M322">
        <f t="shared" si="51"/>
        <v>1303.4425454089687</v>
      </c>
      <c r="N322">
        <f t="shared" si="53"/>
        <v>271</v>
      </c>
    </row>
    <row r="323" spans="2:14" x14ac:dyDescent="0.2">
      <c r="B323">
        <f t="shared" si="45"/>
        <v>272</v>
      </c>
      <c r="C323" t="str">
        <f>IF(B322&lt;User!$B$25, Quellstärke/(Volumen*Verlustrate)*(1-EXP(-Verlustrate*B323)),"")</f>
        <v/>
      </c>
      <c r="D323">
        <f>IF(B323&gt;User!$B$25, Quellstärke/(Volumen*Verlustrate)*(1-EXP(-Verlustrate*User!$B$25))  * EXP(-Verlustrate*(B323-User!$B$25)), "")</f>
        <v>1.1137227990140022</v>
      </c>
      <c r="E323">
        <f t="shared" si="44"/>
        <v>1.1137227990140022</v>
      </c>
      <c r="F323">
        <f t="shared" si="46"/>
        <v>197.45440343684234</v>
      </c>
      <c r="G323">
        <f t="shared" si="47"/>
        <v>394.90880687368468</v>
      </c>
      <c r="H323">
        <f t="shared" si="48"/>
        <v>1184.7264206210543</v>
      </c>
      <c r="I323">
        <f t="shared" si="52"/>
        <v>272</v>
      </c>
      <c r="J323">
        <f>IF(B322&lt;User!$B$25, C323+C$32/(INTERZONALFLOW)*(1-EXP(-INTERZONALFLOW/NFVOL*B323)),D323)</f>
        <v>1.1137227990140022</v>
      </c>
      <c r="K323">
        <f t="shared" si="49"/>
        <v>217.24877715582059</v>
      </c>
      <c r="L323">
        <f t="shared" si="50"/>
        <v>434.49755431164118</v>
      </c>
      <c r="M323">
        <f t="shared" si="51"/>
        <v>1303.4926629349243</v>
      </c>
      <c r="N323">
        <f t="shared" si="53"/>
        <v>272</v>
      </c>
    </row>
    <row r="324" spans="2:14" x14ac:dyDescent="0.2">
      <c r="B324">
        <f t="shared" si="45"/>
        <v>273</v>
      </c>
      <c r="C324" t="str">
        <f>IF(B323&lt;User!$B$25, Quellstärke/(Volumen*Verlustrate)*(1-EXP(-Verlustrate*B324)),"")</f>
        <v/>
      </c>
      <c r="D324">
        <f>IF(B324&gt;User!$B$25, Quellstärke/(Volumen*Verlustrate)*(1-EXP(-Verlustrate*User!$B$25))  * EXP(-Verlustrate*(B324-User!$B$25)), "")</f>
        <v>1.0838715286045797</v>
      </c>
      <c r="E324">
        <f t="shared" si="44"/>
        <v>1.0838715286045797</v>
      </c>
      <c r="F324">
        <f t="shared" si="46"/>
        <v>197.46253247330688</v>
      </c>
      <c r="G324">
        <f t="shared" si="47"/>
        <v>394.92506494661376</v>
      </c>
      <c r="H324">
        <f t="shared" si="48"/>
        <v>1184.7751948398416</v>
      </c>
      <c r="I324">
        <f t="shared" si="52"/>
        <v>273</v>
      </c>
      <c r="J324">
        <f>IF(B323&lt;User!$B$25, C324+C$32/(INTERZONALFLOW)*(1-EXP(-INTERZONALFLOW/NFVOL*B324)),D324)</f>
        <v>1.0838715286045797</v>
      </c>
      <c r="K324">
        <f t="shared" si="49"/>
        <v>217.25690619228513</v>
      </c>
      <c r="L324">
        <f t="shared" si="50"/>
        <v>434.51381238457026</v>
      </c>
      <c r="M324">
        <f t="shared" si="51"/>
        <v>1303.5414371537115</v>
      </c>
      <c r="N324">
        <f t="shared" si="53"/>
        <v>273</v>
      </c>
    </row>
    <row r="325" spans="2:14" x14ac:dyDescent="0.2">
      <c r="B325">
        <f t="shared" si="45"/>
        <v>274</v>
      </c>
      <c r="C325" t="str">
        <f>IF(B324&lt;User!$B$25, Quellstärke/(Volumen*Verlustrate)*(1-EXP(-Verlustrate*B325)),"")</f>
        <v/>
      </c>
      <c r="D325">
        <f>IF(B325&gt;User!$B$25, Quellstärke/(Volumen*Verlustrate)*(1-EXP(-Verlustrate*User!$B$25))  * EXP(-Verlustrate*(B325-User!$B$25)), "")</f>
        <v>1.0548203660369331</v>
      </c>
      <c r="E325">
        <f t="shared" si="44"/>
        <v>1.0548203660369331</v>
      </c>
      <c r="F325">
        <f t="shared" si="46"/>
        <v>197.47044362605214</v>
      </c>
      <c r="G325">
        <f t="shared" si="47"/>
        <v>394.94088725210429</v>
      </c>
      <c r="H325">
        <f t="shared" si="48"/>
        <v>1184.8226617563132</v>
      </c>
      <c r="I325">
        <f t="shared" si="52"/>
        <v>274</v>
      </c>
      <c r="J325">
        <f>IF(B324&lt;User!$B$25, C325+C$32/(INTERZONALFLOW)*(1-EXP(-INTERZONALFLOW/NFVOL*B325)),D325)</f>
        <v>1.0548203660369331</v>
      </c>
      <c r="K325">
        <f t="shared" si="49"/>
        <v>217.26481734503039</v>
      </c>
      <c r="L325">
        <f t="shared" si="50"/>
        <v>434.52963469006079</v>
      </c>
      <c r="M325">
        <f t="shared" si="51"/>
        <v>1303.5889040701832</v>
      </c>
      <c r="N325">
        <f t="shared" si="53"/>
        <v>274</v>
      </c>
    </row>
    <row r="326" spans="2:14" x14ac:dyDescent="0.2">
      <c r="B326">
        <f t="shared" si="45"/>
        <v>275</v>
      </c>
      <c r="C326" t="str">
        <f>IF(B325&lt;User!$B$25, Quellstärke/(Volumen*Verlustrate)*(1-EXP(-Verlustrate*B326)),"")</f>
        <v/>
      </c>
      <c r="D326">
        <f>IF(B326&gt;User!$B$25, Quellstärke/(Volumen*Verlustrate)*(1-EXP(-Verlustrate*User!$B$25))  * EXP(-Verlustrate*(B326-User!$B$25)), "")</f>
        <v>1.0265478659069087</v>
      </c>
      <c r="E326">
        <f t="shared" ref="E326:E389" si="54">IF(ISNUMBER(C326),C326)+IF((ISNUMBER(D326)),D326)</f>
        <v>1.0265478659069087</v>
      </c>
      <c r="F326">
        <f t="shared" si="46"/>
        <v>197.47814273504645</v>
      </c>
      <c r="G326">
        <f t="shared" si="47"/>
        <v>394.95628547009289</v>
      </c>
      <c r="H326">
        <f t="shared" si="48"/>
        <v>1184.868856410279</v>
      </c>
      <c r="I326">
        <f t="shared" si="52"/>
        <v>275</v>
      </c>
      <c r="J326">
        <f>IF(B325&lt;User!$B$25, C326+C$32/(INTERZONALFLOW)*(1-EXP(-INTERZONALFLOW/NFVOL*B326)),D326)</f>
        <v>1.0265478659069087</v>
      </c>
      <c r="K326">
        <f t="shared" si="49"/>
        <v>217.2725164540247</v>
      </c>
      <c r="L326">
        <f t="shared" si="50"/>
        <v>434.54503290804939</v>
      </c>
      <c r="M326">
        <f t="shared" si="51"/>
        <v>1303.635098724149</v>
      </c>
      <c r="N326">
        <f t="shared" si="53"/>
        <v>275</v>
      </c>
    </row>
    <row r="327" spans="2:14" x14ac:dyDescent="0.2">
      <c r="B327">
        <f t="shared" si="45"/>
        <v>276</v>
      </c>
      <c r="C327" t="str">
        <f>IF(B326&lt;User!$B$25, Quellstärke/(Volumen*Verlustrate)*(1-EXP(-Verlustrate*B327)),"")</f>
        <v/>
      </c>
      <c r="D327">
        <f>IF(B327&gt;User!$B$25, Quellstärke/(Volumen*Verlustrate)*(1-EXP(-Verlustrate*User!$B$25))  * EXP(-Verlustrate*(B327-User!$B$25)), "")</f>
        <v>0.99903315761456501</v>
      </c>
      <c r="E327">
        <f t="shared" si="54"/>
        <v>0.99903315761456501</v>
      </c>
      <c r="F327">
        <f t="shared" si="46"/>
        <v>197.48563548372854</v>
      </c>
      <c r="G327">
        <f t="shared" si="47"/>
        <v>394.97127096745709</v>
      </c>
      <c r="H327">
        <f t="shared" si="48"/>
        <v>1184.9138129023718</v>
      </c>
      <c r="I327">
        <f t="shared" si="52"/>
        <v>276</v>
      </c>
      <c r="J327">
        <f>IF(B326&lt;User!$B$25, C327+C$32/(INTERZONALFLOW)*(1-EXP(-INTERZONALFLOW/NFVOL*B327)),D327)</f>
        <v>0.99903315761456501</v>
      </c>
      <c r="K327">
        <f t="shared" si="49"/>
        <v>217.28000920270679</v>
      </c>
      <c r="L327">
        <f t="shared" si="50"/>
        <v>434.56001840541359</v>
      </c>
      <c r="M327">
        <f t="shared" si="51"/>
        <v>1303.6800552162417</v>
      </c>
      <c r="N327">
        <f t="shared" si="53"/>
        <v>276</v>
      </c>
    </row>
    <row r="328" spans="2:14" x14ac:dyDescent="0.2">
      <c r="B328">
        <f t="shared" si="45"/>
        <v>277</v>
      </c>
      <c r="C328" t="str">
        <f>IF(B327&lt;User!$B$25, Quellstärke/(Volumen*Verlustrate)*(1-EXP(-Verlustrate*B328)),"")</f>
        <v/>
      </c>
      <c r="D328">
        <f>IF(B328&gt;User!$B$25, Quellstärke/(Volumen*Verlustrate)*(1-EXP(-Verlustrate*User!$B$25))  * EXP(-Verlustrate*(B328-User!$B$25)), "")</f>
        <v>0.97225592995761689</v>
      </c>
      <c r="E328">
        <f t="shared" si="54"/>
        <v>0.97225592995761689</v>
      </c>
      <c r="F328">
        <f t="shared" si="46"/>
        <v>197.49292740320323</v>
      </c>
      <c r="G328">
        <f t="shared" si="47"/>
        <v>394.98585480640645</v>
      </c>
      <c r="H328">
        <f t="shared" si="48"/>
        <v>1184.9575644192198</v>
      </c>
      <c r="I328">
        <f t="shared" si="52"/>
        <v>277</v>
      </c>
      <c r="J328">
        <f>IF(B327&lt;User!$B$25, C328+C$32/(INTERZONALFLOW)*(1-EXP(-INTERZONALFLOW/NFVOL*B328)),D328)</f>
        <v>0.97225592995761689</v>
      </c>
      <c r="K328">
        <f t="shared" si="49"/>
        <v>217.28730112218147</v>
      </c>
      <c r="L328">
        <f t="shared" si="50"/>
        <v>434.57460224436295</v>
      </c>
      <c r="M328">
        <f t="shared" si="51"/>
        <v>1303.7238067330898</v>
      </c>
      <c r="N328">
        <f t="shared" si="53"/>
        <v>277</v>
      </c>
    </row>
    <row r="329" spans="2:14" x14ac:dyDescent="0.2">
      <c r="B329">
        <f t="shared" si="45"/>
        <v>278</v>
      </c>
      <c r="C329" t="str">
        <f>IF(B328&lt;User!$B$25, Quellstärke/(Volumen*Verlustrate)*(1-EXP(-Verlustrate*B329)),"")</f>
        <v/>
      </c>
      <c r="D329">
        <f>IF(B329&gt;User!$B$25, Quellstärke/(Volumen*Verlustrate)*(1-EXP(-Verlustrate*User!$B$25))  * EXP(-Verlustrate*(B329-User!$B$25)), "")</f>
        <v>0.94619641613781891</v>
      </c>
      <c r="E329">
        <f t="shared" si="54"/>
        <v>0.94619641613781891</v>
      </c>
      <c r="F329">
        <f t="shared" si="46"/>
        <v>197.50002387632426</v>
      </c>
      <c r="G329">
        <f t="shared" si="47"/>
        <v>395.00004775264853</v>
      </c>
      <c r="H329">
        <f t="shared" si="48"/>
        <v>1185.0001432579461</v>
      </c>
      <c r="I329">
        <f t="shared" si="52"/>
        <v>278</v>
      </c>
      <c r="J329">
        <f>IF(B328&lt;User!$B$25, C329+C$32/(INTERZONALFLOW)*(1-EXP(-INTERZONALFLOW/NFVOL*B329)),D329)</f>
        <v>0.94619641613781891</v>
      </c>
      <c r="K329">
        <f t="shared" si="49"/>
        <v>217.29439759530251</v>
      </c>
      <c r="L329">
        <f t="shared" si="50"/>
        <v>434.58879519060503</v>
      </c>
      <c r="M329">
        <f t="shared" si="51"/>
        <v>1303.766385571816</v>
      </c>
      <c r="N329">
        <f t="shared" si="53"/>
        <v>278</v>
      </c>
    </row>
    <row r="330" spans="2:14" x14ac:dyDescent="0.2">
      <c r="B330">
        <f t="shared" si="45"/>
        <v>279</v>
      </c>
      <c r="C330" t="str">
        <f>IF(B329&lt;User!$B$25, Quellstärke/(Volumen*Verlustrate)*(1-EXP(-Verlustrate*B330)),"")</f>
        <v/>
      </c>
      <c r="D330">
        <f>IF(B330&gt;User!$B$25, Quellstärke/(Volumen*Verlustrate)*(1-EXP(-Verlustrate*User!$B$25))  * EXP(-Verlustrate*(B330-User!$B$25)), "")</f>
        <v>0.9208353791692282</v>
      </c>
      <c r="E330">
        <f t="shared" si="54"/>
        <v>0.9208353791692282</v>
      </c>
      <c r="F330">
        <f t="shared" si="46"/>
        <v>197.50693014166802</v>
      </c>
      <c r="G330">
        <f t="shared" si="47"/>
        <v>395.01386028333604</v>
      </c>
      <c r="H330">
        <f t="shared" si="48"/>
        <v>1185.0415808500088</v>
      </c>
      <c r="I330">
        <f t="shared" si="52"/>
        <v>279</v>
      </c>
      <c r="J330">
        <f>IF(B329&lt;User!$B$25, C330+C$32/(INTERZONALFLOW)*(1-EXP(-INTERZONALFLOW/NFVOL*B330)),D330)</f>
        <v>0.9208353791692282</v>
      </c>
      <c r="K330">
        <f t="shared" si="49"/>
        <v>217.30130386064627</v>
      </c>
      <c r="L330">
        <f t="shared" si="50"/>
        <v>434.60260772129254</v>
      </c>
      <c r="M330">
        <f t="shared" si="51"/>
        <v>1303.8078231638788</v>
      </c>
      <c r="N330">
        <f t="shared" si="53"/>
        <v>279</v>
      </c>
    </row>
    <row r="331" spans="2:14" x14ac:dyDescent="0.2">
      <c r="B331">
        <f t="shared" si="45"/>
        <v>280</v>
      </c>
      <c r="C331" t="str">
        <f>IF(B330&lt;User!$B$25, Quellstärke/(Volumen*Verlustrate)*(1-EXP(-Verlustrate*B331)),"")</f>
        <v/>
      </c>
      <c r="D331">
        <f>IF(B331&gt;User!$B$25, Quellstärke/(Volumen*Verlustrate)*(1-EXP(-Verlustrate*User!$B$25))  * EXP(-Verlustrate*(B331-User!$B$25)), "")</f>
        <v>0.8961540976775686</v>
      </c>
      <c r="E331">
        <f t="shared" si="54"/>
        <v>0.8961540976775686</v>
      </c>
      <c r="F331">
        <f t="shared" si="46"/>
        <v>197.5136512974006</v>
      </c>
      <c r="G331">
        <f t="shared" si="47"/>
        <v>395.0273025948012</v>
      </c>
      <c r="H331">
        <f t="shared" si="48"/>
        <v>1185.0819077844044</v>
      </c>
      <c r="I331">
        <f t="shared" si="52"/>
        <v>280</v>
      </c>
      <c r="J331">
        <f>IF(B330&lt;User!$B$25, C331+C$32/(INTERZONALFLOW)*(1-EXP(-INTERZONALFLOW/NFVOL*B331)),D331)</f>
        <v>0.8961540976775686</v>
      </c>
      <c r="K331">
        <f t="shared" si="49"/>
        <v>217.30802501637885</v>
      </c>
      <c r="L331">
        <f t="shared" si="50"/>
        <v>434.6160500327577</v>
      </c>
      <c r="M331">
        <f t="shared" si="51"/>
        <v>1303.8481500982743</v>
      </c>
      <c r="N331">
        <f t="shared" si="53"/>
        <v>280</v>
      </c>
    </row>
    <row r="332" spans="2:14" x14ac:dyDescent="0.2">
      <c r="B332">
        <f t="shared" si="45"/>
        <v>281</v>
      </c>
      <c r="C332" t="str">
        <f>IF(B331&lt;User!$B$25, Quellstärke/(Volumen*Verlustrate)*(1-EXP(-Verlustrate*B332)),"")</f>
        <v/>
      </c>
      <c r="D332">
        <f>IF(B332&gt;User!$B$25, Quellstärke/(Volumen*Verlustrate)*(1-EXP(-Verlustrate*User!$B$25))  * EXP(-Verlustrate*(B332-User!$B$25)), "")</f>
        <v>0.87213435208021828</v>
      </c>
      <c r="E332">
        <f t="shared" si="54"/>
        <v>0.87213435208021828</v>
      </c>
      <c r="F332">
        <f t="shared" si="46"/>
        <v>197.52019230504121</v>
      </c>
      <c r="G332">
        <f t="shared" si="47"/>
        <v>395.04038461008241</v>
      </c>
      <c r="H332">
        <f t="shared" si="48"/>
        <v>1185.121153830248</v>
      </c>
      <c r="I332">
        <f t="shared" si="52"/>
        <v>281</v>
      </c>
      <c r="J332">
        <f>IF(B331&lt;User!$B$25, C332+C$32/(INTERZONALFLOW)*(1-EXP(-INTERZONALFLOW/NFVOL*B332)),D332)</f>
        <v>0.87213435208021828</v>
      </c>
      <c r="K332">
        <f t="shared" si="49"/>
        <v>217.31456602401946</v>
      </c>
      <c r="L332">
        <f t="shared" si="50"/>
        <v>434.62913204803891</v>
      </c>
      <c r="M332">
        <f t="shared" si="51"/>
        <v>1303.8873961441179</v>
      </c>
      <c r="N332">
        <f t="shared" si="53"/>
        <v>281</v>
      </c>
    </row>
    <row r="333" spans="2:14" x14ac:dyDescent="0.2">
      <c r="B333">
        <f t="shared" si="45"/>
        <v>282</v>
      </c>
      <c r="C333" t="str">
        <f>IF(B332&lt;User!$B$25, Quellstärke/(Volumen*Verlustrate)*(1-EXP(-Verlustrate*B333)),"")</f>
        <v/>
      </c>
      <c r="D333">
        <f>IF(B333&gt;User!$B$25, Quellstärke/(Volumen*Verlustrate)*(1-EXP(-Verlustrate*User!$B$25))  * EXP(-Verlustrate*(B333-User!$B$25)), "")</f>
        <v>0.84875841113661765</v>
      </c>
      <c r="E333">
        <f t="shared" si="54"/>
        <v>0.84875841113661765</v>
      </c>
      <c r="F333">
        <f t="shared" si="46"/>
        <v>197.52655799312473</v>
      </c>
      <c r="G333">
        <f t="shared" si="47"/>
        <v>395.05311598624945</v>
      </c>
      <c r="H333">
        <f t="shared" si="48"/>
        <v>1185.1593479587491</v>
      </c>
      <c r="I333">
        <f t="shared" si="52"/>
        <v>282</v>
      </c>
      <c r="J333">
        <f>IF(B332&lt;User!$B$25, C333+C$32/(INTERZONALFLOW)*(1-EXP(-INTERZONALFLOW/NFVOL*B333)),D333)</f>
        <v>0.84875841113661765</v>
      </c>
      <c r="K333">
        <f t="shared" si="49"/>
        <v>217.32093171210298</v>
      </c>
      <c r="L333">
        <f t="shared" si="50"/>
        <v>434.64186342420595</v>
      </c>
      <c r="M333">
        <f t="shared" si="51"/>
        <v>1303.925590272619</v>
      </c>
      <c r="N333">
        <f t="shared" si="53"/>
        <v>282</v>
      </c>
    </row>
    <row r="334" spans="2:14" x14ac:dyDescent="0.2">
      <c r="B334">
        <f t="shared" si="45"/>
        <v>283</v>
      </c>
      <c r="C334" t="str">
        <f>IF(B333&lt;User!$B$25, Quellstärke/(Volumen*Verlustrate)*(1-EXP(-Verlustrate*B334)),"")</f>
        <v/>
      </c>
      <c r="D334">
        <f>IF(B334&gt;User!$B$25, Quellstärke/(Volumen*Verlustrate)*(1-EXP(-Verlustrate*User!$B$25))  * EXP(-Verlustrate*(B334-User!$B$25)), "")</f>
        <v>0.826009018859166</v>
      </c>
      <c r="E334">
        <f t="shared" si="54"/>
        <v>0.826009018859166</v>
      </c>
      <c r="F334">
        <f t="shared" si="46"/>
        <v>197.53275306076617</v>
      </c>
      <c r="G334">
        <f t="shared" si="47"/>
        <v>395.06550612153234</v>
      </c>
      <c r="H334">
        <f t="shared" si="48"/>
        <v>1185.1965183645978</v>
      </c>
      <c r="I334">
        <f t="shared" si="52"/>
        <v>283</v>
      </c>
      <c r="J334">
        <f>IF(B333&lt;User!$B$25, C334+C$32/(INTERZONALFLOW)*(1-EXP(-INTERZONALFLOW/NFVOL*B334)),D334)</f>
        <v>0.826009018859166</v>
      </c>
      <c r="K334">
        <f t="shared" si="49"/>
        <v>217.32712677974442</v>
      </c>
      <c r="L334">
        <f t="shared" si="50"/>
        <v>434.65425355948884</v>
      </c>
      <c r="M334">
        <f t="shared" si="51"/>
        <v>1303.9627606784677</v>
      </c>
      <c r="N334">
        <f t="shared" si="53"/>
        <v>283</v>
      </c>
    </row>
    <row r="335" spans="2:14" x14ac:dyDescent="0.2">
      <c r="B335">
        <f t="shared" si="45"/>
        <v>284</v>
      </c>
      <c r="C335" t="str">
        <f>IF(B334&lt;User!$B$25, Quellstärke/(Volumen*Verlustrate)*(1-EXP(-Verlustrate*B335)),"")</f>
        <v/>
      </c>
      <c r="D335">
        <f>IF(B335&gt;User!$B$25, Quellstärke/(Volumen*Verlustrate)*(1-EXP(-Verlustrate*User!$B$25))  * EXP(-Verlustrate*(B335-User!$B$25)), "")</f>
        <v>0.80386938177495049</v>
      </c>
      <c r="E335">
        <f t="shared" si="54"/>
        <v>0.80386938177495049</v>
      </c>
      <c r="F335">
        <f t="shared" si="46"/>
        <v>197.53878208112948</v>
      </c>
      <c r="G335">
        <f t="shared" si="47"/>
        <v>395.07756416225897</v>
      </c>
      <c r="H335">
        <f t="shared" si="48"/>
        <v>1185.2326924867775</v>
      </c>
      <c r="I335">
        <f t="shared" si="52"/>
        <v>284</v>
      </c>
      <c r="J335">
        <f>IF(B334&lt;User!$B$25, C335+C$32/(INTERZONALFLOW)*(1-EXP(-INTERZONALFLOW/NFVOL*B335)),D335)</f>
        <v>0.80386938177495049</v>
      </c>
      <c r="K335">
        <f t="shared" si="49"/>
        <v>217.33315580010773</v>
      </c>
      <c r="L335">
        <f t="shared" si="50"/>
        <v>434.66631160021547</v>
      </c>
      <c r="M335">
        <f t="shared" si="51"/>
        <v>1303.9989348006475</v>
      </c>
      <c r="N335">
        <f t="shared" si="53"/>
        <v>284</v>
      </c>
    </row>
    <row r="336" spans="2:14" x14ac:dyDescent="0.2">
      <c r="B336">
        <f t="shared" si="45"/>
        <v>285</v>
      </c>
      <c r="C336" t="str">
        <f>IF(B335&lt;User!$B$25, Quellstärke/(Volumen*Verlustrate)*(1-EXP(-Verlustrate*B336)),"")</f>
        <v/>
      </c>
      <c r="D336">
        <f>IF(B336&gt;User!$B$25, Quellstärke/(Volumen*Verlustrate)*(1-EXP(-Verlustrate*User!$B$25))  * EXP(-Verlustrate*(B336-User!$B$25)), "")</f>
        <v>0.78232315652889839</v>
      </c>
      <c r="E336">
        <f t="shared" si="54"/>
        <v>0.78232315652889839</v>
      </c>
      <c r="F336">
        <f t="shared" si="46"/>
        <v>197.54464950480346</v>
      </c>
      <c r="G336">
        <f t="shared" si="47"/>
        <v>395.08929900960692</v>
      </c>
      <c r="H336">
        <f t="shared" si="48"/>
        <v>1185.2678970288214</v>
      </c>
      <c r="I336">
        <f t="shared" si="52"/>
        <v>285</v>
      </c>
      <c r="J336">
        <f>IF(B335&lt;User!$B$25, C336+C$32/(INTERZONALFLOW)*(1-EXP(-INTERZONALFLOW/NFVOL*B336)),D336)</f>
        <v>0.78232315652889839</v>
      </c>
      <c r="K336">
        <f t="shared" si="49"/>
        <v>217.33902322378171</v>
      </c>
      <c r="L336">
        <f t="shared" si="50"/>
        <v>434.67804644756342</v>
      </c>
      <c r="M336">
        <f t="shared" si="51"/>
        <v>1304.0341393426913</v>
      </c>
      <c r="N336">
        <f t="shared" si="53"/>
        <v>285</v>
      </c>
    </row>
    <row r="337" spans="2:14" x14ac:dyDescent="0.2">
      <c r="B337">
        <f t="shared" si="45"/>
        <v>286</v>
      </c>
      <c r="C337" t="str">
        <f>IF(B336&lt;User!$B$25, Quellstärke/(Volumen*Verlustrate)*(1-EXP(-Verlustrate*B337)),"")</f>
        <v/>
      </c>
      <c r="D337">
        <f>IF(B337&gt;User!$B$25, Quellstärke/(Volumen*Verlustrate)*(1-EXP(-Verlustrate*User!$B$25))  * EXP(-Verlustrate*(B337-User!$B$25)), "")</f>
        <v>0.76135443781920498</v>
      </c>
      <c r="E337">
        <f t="shared" si="54"/>
        <v>0.76135443781920498</v>
      </c>
      <c r="F337">
        <f t="shared" si="46"/>
        <v>197.55035966308711</v>
      </c>
      <c r="G337">
        <f t="shared" si="47"/>
        <v>395.10071932617421</v>
      </c>
      <c r="H337">
        <f t="shared" si="48"/>
        <v>1185.3021579785232</v>
      </c>
      <c r="I337">
        <f t="shared" si="52"/>
        <v>286</v>
      </c>
      <c r="J337">
        <f>IF(B336&lt;User!$B$25, C337+C$32/(INTERZONALFLOW)*(1-EXP(-INTERZONALFLOW/NFVOL*B337)),D337)</f>
        <v>0.76135443781920498</v>
      </c>
      <c r="K337">
        <f t="shared" si="49"/>
        <v>217.34473338206536</v>
      </c>
      <c r="L337">
        <f t="shared" si="50"/>
        <v>434.68946676413071</v>
      </c>
      <c r="M337">
        <f t="shared" si="51"/>
        <v>1304.0684002923931</v>
      </c>
      <c r="N337">
        <f t="shared" si="53"/>
        <v>286</v>
      </c>
    </row>
    <row r="338" spans="2:14" x14ac:dyDescent="0.2">
      <c r="B338">
        <f t="shared" si="45"/>
        <v>287</v>
      </c>
      <c r="C338" t="str">
        <f>IF(B337&lt;User!$B$25, Quellstärke/(Volumen*Verlustrate)*(1-EXP(-Verlustrate*B338)),"")</f>
        <v/>
      </c>
      <c r="D338">
        <f>IF(B338&gt;User!$B$25, Quellstärke/(Volumen*Verlustrate)*(1-EXP(-Verlustrate*User!$B$25))  * EXP(-Verlustrate*(B338-User!$B$25)), "")</f>
        <v>0.74094774665612939</v>
      </c>
      <c r="E338">
        <f t="shared" si="54"/>
        <v>0.74094774665612939</v>
      </c>
      <c r="F338">
        <f t="shared" si="46"/>
        <v>197.55591677118701</v>
      </c>
      <c r="G338">
        <f t="shared" si="47"/>
        <v>395.11183354237403</v>
      </c>
      <c r="H338">
        <f t="shared" si="48"/>
        <v>1185.3355006271227</v>
      </c>
      <c r="I338">
        <f t="shared" si="52"/>
        <v>287</v>
      </c>
      <c r="J338">
        <f>IF(B337&lt;User!$B$25, C338+C$32/(INTERZONALFLOW)*(1-EXP(-INTERZONALFLOW/NFVOL*B338)),D338)</f>
        <v>0.74094774665612939</v>
      </c>
      <c r="K338">
        <f t="shared" si="49"/>
        <v>217.35029049016526</v>
      </c>
      <c r="L338">
        <f t="shared" si="50"/>
        <v>434.70058098033053</v>
      </c>
      <c r="M338">
        <f t="shared" si="51"/>
        <v>1304.1017429409926</v>
      </c>
      <c r="N338">
        <f t="shared" si="53"/>
        <v>287</v>
      </c>
    </row>
    <row r="339" spans="2:14" x14ac:dyDescent="0.2">
      <c r="B339">
        <f t="shared" si="45"/>
        <v>288</v>
      </c>
      <c r="C339" t="str">
        <f>IF(B338&lt;User!$B$25, Quellstärke/(Volumen*Verlustrate)*(1-EXP(-Verlustrate*B339)),"")</f>
        <v/>
      </c>
      <c r="D339">
        <f>IF(B339&gt;User!$B$25, Quellstärke/(Volumen*Verlustrate)*(1-EXP(-Verlustrate*User!$B$25))  * EXP(-Verlustrate*(B339-User!$B$25)), "")</f>
        <v>0.7210880189354919</v>
      </c>
      <c r="E339">
        <f t="shared" si="54"/>
        <v>0.7210880189354919</v>
      </c>
      <c r="F339">
        <f t="shared" si="46"/>
        <v>197.56132493132904</v>
      </c>
      <c r="G339">
        <f t="shared" si="47"/>
        <v>395.12264986265808</v>
      </c>
      <c r="H339">
        <f t="shared" si="48"/>
        <v>1185.3679495879749</v>
      </c>
      <c r="I339">
        <f t="shared" si="52"/>
        <v>288</v>
      </c>
      <c r="J339">
        <f>IF(B338&lt;User!$B$25, C339+C$32/(INTERZONALFLOW)*(1-EXP(-INTERZONALFLOW/NFVOL*B339)),D339)</f>
        <v>0.7210880189354919</v>
      </c>
      <c r="K339">
        <f t="shared" si="49"/>
        <v>217.35569865030729</v>
      </c>
      <c r="L339">
        <f t="shared" si="50"/>
        <v>434.71139730061458</v>
      </c>
      <c r="M339">
        <f t="shared" si="51"/>
        <v>1304.1341919018448</v>
      </c>
      <c r="N339">
        <f t="shared" si="53"/>
        <v>288</v>
      </c>
    </row>
    <row r="340" spans="2:14" x14ac:dyDescent="0.2">
      <c r="B340">
        <f t="shared" si="45"/>
        <v>289</v>
      </c>
      <c r="C340" t="str">
        <f>IF(B339&lt;User!$B$25, Quellstärke/(Volumen*Verlustrate)*(1-EXP(-Verlustrate*B340)),"")</f>
        <v/>
      </c>
      <c r="D340">
        <f>IF(B340&gt;User!$B$25, Quellstärke/(Volumen*Verlustrate)*(1-EXP(-Verlustrate*User!$B$25))  * EXP(-Verlustrate*(B340-User!$B$25)), "")</f>
        <v>0.70176059431843729</v>
      </c>
      <c r="E340">
        <f t="shared" si="54"/>
        <v>0.70176059431843729</v>
      </c>
      <c r="F340">
        <f t="shared" si="46"/>
        <v>197.56658813578642</v>
      </c>
      <c r="G340">
        <f t="shared" si="47"/>
        <v>395.13317627157284</v>
      </c>
      <c r="H340">
        <f t="shared" si="48"/>
        <v>1185.3995288147191</v>
      </c>
      <c r="I340">
        <f t="shared" si="52"/>
        <v>289</v>
      </c>
      <c r="J340">
        <f>IF(B339&lt;User!$B$25, C340+C$32/(INTERZONALFLOW)*(1-EXP(-INTERZONALFLOW/NFVOL*B340)),D340)</f>
        <v>0.70176059431843729</v>
      </c>
      <c r="K340">
        <f t="shared" si="49"/>
        <v>217.36096185476467</v>
      </c>
      <c r="L340">
        <f t="shared" si="50"/>
        <v>434.72192370952934</v>
      </c>
      <c r="M340">
        <f t="shared" si="51"/>
        <v>1304.1657711285891</v>
      </c>
      <c r="N340">
        <f t="shared" si="53"/>
        <v>289</v>
      </c>
    </row>
    <row r="341" spans="2:14" x14ac:dyDescent="0.2">
      <c r="B341">
        <f t="shared" si="45"/>
        <v>290</v>
      </c>
      <c r="C341" t="str">
        <f>IF(B340&lt;User!$B$25, Quellstärke/(Volumen*Verlustrate)*(1-EXP(-Verlustrate*B341)),"")</f>
        <v/>
      </c>
      <c r="D341">
        <f>IF(B341&gt;User!$B$25, Quellstärke/(Volumen*Verlustrate)*(1-EXP(-Verlustrate*User!$B$25))  * EXP(-Verlustrate*(B341-User!$B$25)), "")</f>
        <v>0.68295120540925569</v>
      </c>
      <c r="E341">
        <f t="shared" si="54"/>
        <v>0.68295120540925569</v>
      </c>
      <c r="F341">
        <f t="shared" si="46"/>
        <v>197.57171026982698</v>
      </c>
      <c r="G341">
        <f t="shared" si="47"/>
        <v>395.14342053965396</v>
      </c>
      <c r="H341">
        <f t="shared" si="48"/>
        <v>1185.4302616189625</v>
      </c>
      <c r="I341">
        <f t="shared" si="52"/>
        <v>290</v>
      </c>
      <c r="J341">
        <f>IF(B340&lt;User!$B$25, C341+C$32/(INTERZONALFLOW)*(1-EXP(-INTERZONALFLOW/NFVOL*B341)),D341)</f>
        <v>0.68295120540925569</v>
      </c>
      <c r="K341">
        <f t="shared" si="49"/>
        <v>217.36608398880523</v>
      </c>
      <c r="L341">
        <f t="shared" si="50"/>
        <v>434.73216797761046</v>
      </c>
      <c r="M341">
        <f t="shared" si="51"/>
        <v>1304.1965039328325</v>
      </c>
      <c r="N341">
        <f t="shared" si="53"/>
        <v>290</v>
      </c>
    </row>
    <row r="342" spans="2:14" x14ac:dyDescent="0.2">
      <c r="B342">
        <f t="shared" si="45"/>
        <v>291</v>
      </c>
      <c r="C342" t="str">
        <f>IF(B341&lt;User!$B$25, Quellstärke/(Volumen*Verlustrate)*(1-EXP(-Verlustrate*B342)),"")</f>
        <v/>
      </c>
      <c r="D342">
        <f>IF(B342&gt;User!$B$25, Quellstärke/(Volumen*Verlustrate)*(1-EXP(-Verlustrate*User!$B$25))  * EXP(-Verlustrate*(B342-User!$B$25)), "")</f>
        <v>0.66464596722327118</v>
      </c>
      <c r="E342">
        <f t="shared" si="54"/>
        <v>0.66464596722327118</v>
      </c>
      <c r="F342">
        <f t="shared" si="46"/>
        <v>197.57669511458116</v>
      </c>
      <c r="G342">
        <f t="shared" si="47"/>
        <v>395.15339022916231</v>
      </c>
      <c r="H342">
        <f t="shared" si="48"/>
        <v>1185.4601706874876</v>
      </c>
      <c r="I342">
        <f t="shared" si="52"/>
        <v>291</v>
      </c>
      <c r="J342">
        <f>IF(B341&lt;User!$B$25, C342+C$32/(INTERZONALFLOW)*(1-EXP(-INTERZONALFLOW/NFVOL*B342)),D342)</f>
        <v>0.66464596722327118</v>
      </c>
      <c r="K342">
        <f t="shared" si="49"/>
        <v>217.37106883355941</v>
      </c>
      <c r="L342">
        <f t="shared" si="50"/>
        <v>434.74213766711881</v>
      </c>
      <c r="M342">
        <f t="shared" si="51"/>
        <v>1304.2264130013575</v>
      </c>
      <c r="N342">
        <f t="shared" si="53"/>
        <v>291</v>
      </c>
    </row>
    <row r="343" spans="2:14" x14ac:dyDescent="0.2">
      <c r="B343">
        <f t="shared" si="45"/>
        <v>292</v>
      </c>
      <c r="C343" t="str">
        <f>IF(B342&lt;User!$B$25, Quellstärke/(Volumen*Verlustrate)*(1-EXP(-Verlustrate*B343)),"")</f>
        <v/>
      </c>
      <c r="D343">
        <f>IF(B343&gt;User!$B$25, Quellstärke/(Volumen*Verlustrate)*(1-EXP(-Verlustrate*User!$B$25))  * EXP(-Verlustrate*(B343-User!$B$25)), "")</f>
        <v>0.64683136693702481</v>
      </c>
      <c r="E343">
        <f t="shared" si="54"/>
        <v>0.64683136693702481</v>
      </c>
      <c r="F343">
        <f t="shared" si="46"/>
        <v>197.58154634983319</v>
      </c>
      <c r="G343">
        <f t="shared" si="47"/>
        <v>395.16309269966638</v>
      </c>
      <c r="H343">
        <f t="shared" si="48"/>
        <v>1185.4892780989996</v>
      </c>
      <c r="I343">
        <f t="shared" si="52"/>
        <v>292</v>
      </c>
      <c r="J343">
        <f>IF(B342&lt;User!$B$25, C343+C$32/(INTERZONALFLOW)*(1-EXP(-INTERZONALFLOW/NFVOL*B343)),D343)</f>
        <v>0.64683136693702481</v>
      </c>
      <c r="K343">
        <f t="shared" si="49"/>
        <v>217.37592006881144</v>
      </c>
      <c r="L343">
        <f t="shared" si="50"/>
        <v>434.75184013762288</v>
      </c>
      <c r="M343">
        <f t="shared" si="51"/>
        <v>1304.2555204128696</v>
      </c>
      <c r="N343">
        <f t="shared" si="53"/>
        <v>292</v>
      </c>
    </row>
    <row r="344" spans="2:14" x14ac:dyDescent="0.2">
      <c r="B344">
        <f t="shared" si="45"/>
        <v>293</v>
      </c>
      <c r="C344" t="str">
        <f>IF(B343&lt;User!$B$25, Quellstärke/(Volumen*Verlustrate)*(1-EXP(-Verlustrate*B344)),"")</f>
        <v/>
      </c>
      <c r="D344">
        <f>IF(B344&gt;User!$B$25, Quellstärke/(Volumen*Verlustrate)*(1-EXP(-Verlustrate*User!$B$25))  * EXP(-Verlustrate*(B344-User!$B$25)), "")</f>
        <v>0.62949425391318448</v>
      </c>
      <c r="E344">
        <f t="shared" si="54"/>
        <v>0.62949425391318448</v>
      </c>
      <c r="F344">
        <f t="shared" si="46"/>
        <v>197.58626755673754</v>
      </c>
      <c r="G344">
        <f t="shared" si="47"/>
        <v>395.17253511347508</v>
      </c>
      <c r="H344">
        <f t="shared" si="48"/>
        <v>1185.5176053404257</v>
      </c>
      <c r="I344">
        <f t="shared" si="52"/>
        <v>293</v>
      </c>
      <c r="J344">
        <f>IF(B343&lt;User!$B$25, C344+C$32/(INTERZONALFLOW)*(1-EXP(-INTERZONALFLOW/NFVOL*B344)),D344)</f>
        <v>0.62949425391318448</v>
      </c>
      <c r="K344">
        <f t="shared" si="49"/>
        <v>217.38064127571579</v>
      </c>
      <c r="L344">
        <f t="shared" si="50"/>
        <v>434.76128255143158</v>
      </c>
      <c r="M344">
        <f t="shared" si="51"/>
        <v>1304.2838476542956</v>
      </c>
      <c r="N344">
        <f t="shared" si="53"/>
        <v>293</v>
      </c>
    </row>
    <row r="345" spans="2:14" x14ac:dyDescent="0.2">
      <c r="B345">
        <f t="shared" si="45"/>
        <v>294</v>
      </c>
      <c r="C345" t="str">
        <f>IF(B344&lt;User!$B$25, Quellstärke/(Volumen*Verlustrate)*(1-EXP(-Verlustrate*B345)),"")</f>
        <v/>
      </c>
      <c r="D345">
        <f>IF(B345&gt;User!$B$25, Quellstärke/(Volumen*Verlustrate)*(1-EXP(-Verlustrate*User!$B$25))  * EXP(-Verlustrate*(B345-User!$B$25)), "")</f>
        <v>0.61262182999281911</v>
      </c>
      <c r="E345">
        <f t="shared" si="54"/>
        <v>0.61262182999281911</v>
      </c>
      <c r="F345">
        <f t="shared" si="46"/>
        <v>197.5908622204625</v>
      </c>
      <c r="G345">
        <f t="shared" si="47"/>
        <v>395.181724440925</v>
      </c>
      <c r="H345">
        <f t="shared" si="48"/>
        <v>1185.5451733227753</v>
      </c>
      <c r="I345">
        <f t="shared" si="52"/>
        <v>294</v>
      </c>
      <c r="J345">
        <f>IF(B344&lt;User!$B$25, C345+C$32/(INTERZONALFLOW)*(1-EXP(-INTERZONALFLOW/NFVOL*B345)),D345)</f>
        <v>0.61262182999281911</v>
      </c>
      <c r="K345">
        <f t="shared" si="49"/>
        <v>217.38523593944075</v>
      </c>
      <c r="L345">
        <f t="shared" si="50"/>
        <v>434.77047187888149</v>
      </c>
      <c r="M345">
        <f t="shared" si="51"/>
        <v>1304.3114156366453</v>
      </c>
      <c r="N345">
        <f t="shared" si="53"/>
        <v>294</v>
      </c>
    </row>
    <row r="346" spans="2:14" x14ac:dyDescent="0.2">
      <c r="B346">
        <f t="shared" si="45"/>
        <v>295</v>
      </c>
      <c r="C346" t="str">
        <f>IF(B345&lt;User!$B$25, Quellstärke/(Volumen*Verlustrate)*(1-EXP(-Verlustrate*B346)),"")</f>
        <v/>
      </c>
      <c r="D346">
        <f>IF(B346&gt;User!$B$25, Quellstärke/(Volumen*Verlustrate)*(1-EXP(-Verlustrate*User!$B$25))  * EXP(-Verlustrate*(B346-User!$B$25)), "")</f>
        <v>0.59620164004786957</v>
      </c>
      <c r="E346">
        <f t="shared" si="54"/>
        <v>0.59620164004786957</v>
      </c>
      <c r="F346">
        <f t="shared" si="46"/>
        <v>197.59533373276287</v>
      </c>
      <c r="G346">
        <f t="shared" si="47"/>
        <v>395.19066746552573</v>
      </c>
      <c r="H346">
        <f t="shared" si="48"/>
        <v>1185.5720023965775</v>
      </c>
      <c r="I346">
        <f t="shared" si="52"/>
        <v>295</v>
      </c>
      <c r="J346">
        <f>IF(B345&lt;User!$B$25, C346+C$32/(INTERZONALFLOW)*(1-EXP(-INTERZONALFLOW/NFVOL*B346)),D346)</f>
        <v>0.59620164004786957</v>
      </c>
      <c r="K346">
        <f t="shared" si="49"/>
        <v>217.38970745174112</v>
      </c>
      <c r="L346">
        <f t="shared" si="50"/>
        <v>434.77941490348223</v>
      </c>
      <c r="M346">
        <f t="shared" si="51"/>
        <v>1304.3382447104475</v>
      </c>
      <c r="N346">
        <f t="shared" si="53"/>
        <v>295</v>
      </c>
    </row>
    <row r="347" spans="2:14" x14ac:dyDescent="0.2">
      <c r="B347">
        <f t="shared" si="45"/>
        <v>296</v>
      </c>
      <c r="C347" t="str">
        <f>IF(B346&lt;User!$B$25, Quellstärke/(Volumen*Verlustrate)*(1-EXP(-Verlustrate*B347)),"")</f>
        <v/>
      </c>
      <c r="D347">
        <f>IF(B347&gt;User!$B$25, Quellstärke/(Volumen*Verlustrate)*(1-EXP(-Verlustrate*User!$B$25))  * EXP(-Verlustrate*(B347-User!$B$25)), "")</f>
        <v>0.58022156278684334</v>
      </c>
      <c r="E347">
        <f t="shared" si="54"/>
        <v>0.58022156278684334</v>
      </c>
      <c r="F347">
        <f t="shared" si="46"/>
        <v>197.59968539448377</v>
      </c>
      <c r="G347">
        <f t="shared" si="47"/>
        <v>395.19937078896754</v>
      </c>
      <c r="H347">
        <f t="shared" si="48"/>
        <v>1185.598112366903</v>
      </c>
      <c r="I347">
        <f t="shared" si="52"/>
        <v>296</v>
      </c>
      <c r="J347">
        <f>IF(B346&lt;User!$B$25, C347+C$32/(INTERZONALFLOW)*(1-EXP(-INTERZONALFLOW/NFVOL*B347)),D347)</f>
        <v>0.58022156278684334</v>
      </c>
      <c r="K347">
        <f t="shared" si="49"/>
        <v>217.39405911346202</v>
      </c>
      <c r="L347">
        <f t="shared" si="50"/>
        <v>434.78811822692404</v>
      </c>
      <c r="M347">
        <f t="shared" si="51"/>
        <v>1304.364354680773</v>
      </c>
      <c r="N347">
        <f t="shared" si="53"/>
        <v>296</v>
      </c>
    </row>
    <row r="348" spans="2:14" x14ac:dyDescent="0.2">
      <c r="B348">
        <f t="shared" si="45"/>
        <v>297</v>
      </c>
      <c r="C348" t="str">
        <f>IF(B347&lt;User!$B$25, Quellstärke/(Volumen*Verlustrate)*(1-EXP(-Verlustrate*B348)),"")</f>
        <v/>
      </c>
      <c r="D348">
        <f>IF(B348&gt;User!$B$25, Quellstärke/(Volumen*Verlustrate)*(1-EXP(-Verlustrate*User!$B$25))  * EXP(-Verlustrate*(B348-User!$B$25)), "")</f>
        <v>0.56466980180694626</v>
      </c>
      <c r="E348">
        <f t="shared" si="54"/>
        <v>0.56466980180694626</v>
      </c>
      <c r="F348">
        <f t="shared" si="46"/>
        <v>197.60392041799733</v>
      </c>
      <c r="G348">
        <f t="shared" si="47"/>
        <v>395.20784083599466</v>
      </c>
      <c r="H348">
        <f t="shared" si="48"/>
        <v>1185.6235225079843</v>
      </c>
      <c r="I348">
        <f t="shared" si="52"/>
        <v>297</v>
      </c>
      <c r="J348">
        <f>IF(B347&lt;User!$B$25, C348+C$32/(INTERZONALFLOW)*(1-EXP(-INTERZONALFLOW/NFVOL*B348)),D348)</f>
        <v>0.56466980180694626</v>
      </c>
      <c r="K348">
        <f t="shared" si="49"/>
        <v>217.39829413697558</v>
      </c>
      <c r="L348">
        <f t="shared" si="50"/>
        <v>434.79658827395116</v>
      </c>
      <c r="M348">
        <f t="shared" si="51"/>
        <v>1304.3897648218542</v>
      </c>
      <c r="N348">
        <f t="shared" si="53"/>
        <v>297</v>
      </c>
    </row>
    <row r="349" spans="2:14" x14ac:dyDescent="0.2">
      <c r="B349">
        <f t="shared" si="45"/>
        <v>298</v>
      </c>
      <c r="C349" t="str">
        <f>IF(B348&lt;User!$B$25, Quellstärke/(Volumen*Verlustrate)*(1-EXP(-Verlustrate*B349)),"")</f>
        <v/>
      </c>
      <c r="D349">
        <f>IF(B349&gt;User!$B$25, Quellstärke/(Volumen*Verlustrate)*(1-EXP(-Verlustrate*User!$B$25))  * EXP(-Verlustrate*(B349-User!$B$25)), "")</f>
        <v>0.54953487688604385</v>
      </c>
      <c r="E349">
        <f t="shared" si="54"/>
        <v>0.54953487688604385</v>
      </c>
      <c r="F349">
        <f t="shared" si="46"/>
        <v>197.60804192957397</v>
      </c>
      <c r="G349">
        <f t="shared" si="47"/>
        <v>395.21608385914794</v>
      </c>
      <c r="H349">
        <f t="shared" si="48"/>
        <v>1185.6482515774442</v>
      </c>
      <c r="I349">
        <f t="shared" si="52"/>
        <v>298</v>
      </c>
      <c r="J349">
        <f>IF(B348&lt;User!$B$25, C349+C$32/(INTERZONALFLOW)*(1-EXP(-INTERZONALFLOW/NFVOL*B349)),D349)</f>
        <v>0.54953487688604385</v>
      </c>
      <c r="K349">
        <f t="shared" si="49"/>
        <v>217.40241564855222</v>
      </c>
      <c r="L349">
        <f t="shared" si="50"/>
        <v>434.80483129710444</v>
      </c>
      <c r="M349">
        <f t="shared" si="51"/>
        <v>1304.4144938913141</v>
      </c>
      <c r="N349">
        <f t="shared" si="53"/>
        <v>298</v>
      </c>
    </row>
    <row r="350" spans="2:14" x14ac:dyDescent="0.2">
      <c r="B350">
        <f t="shared" si="45"/>
        <v>299</v>
      </c>
      <c r="C350" t="str">
        <f>IF(B349&lt;User!$B$25, Quellstärke/(Volumen*Verlustrate)*(1-EXP(-Verlustrate*B350)),"")</f>
        <v/>
      </c>
      <c r="D350">
        <f>IF(B350&gt;User!$B$25, Quellstärke/(Volumen*Verlustrate)*(1-EXP(-Verlustrate*User!$B$25))  * EXP(-Verlustrate*(B350-User!$B$25)), "")</f>
        <v>0.53480561550802685</v>
      </c>
      <c r="E350">
        <f t="shared" si="54"/>
        <v>0.53480561550802685</v>
      </c>
      <c r="F350">
        <f t="shared" si="46"/>
        <v>197.61205297169028</v>
      </c>
      <c r="G350">
        <f t="shared" si="47"/>
        <v>395.22410594338055</v>
      </c>
      <c r="H350">
        <f t="shared" si="48"/>
        <v>1185.672317830142</v>
      </c>
      <c r="I350">
        <f t="shared" si="52"/>
        <v>299</v>
      </c>
      <c r="J350">
        <f>IF(B349&lt;User!$B$25, C350+C$32/(INTERZONALFLOW)*(1-EXP(-INTERZONALFLOW/NFVOL*B350)),D350)</f>
        <v>0.53480561550802685</v>
      </c>
      <c r="K350">
        <f t="shared" si="49"/>
        <v>217.40642669066852</v>
      </c>
      <c r="L350">
        <f t="shared" si="50"/>
        <v>434.81285338133705</v>
      </c>
      <c r="M350">
        <f t="shared" si="51"/>
        <v>1304.4385601440119</v>
      </c>
      <c r="N350">
        <f t="shared" si="53"/>
        <v>299</v>
      </c>
    </row>
    <row r="351" spans="2:14" x14ac:dyDescent="0.2">
      <c r="B351">
        <f t="shared" si="45"/>
        <v>300</v>
      </c>
      <c r="C351" t="str">
        <f>IF(B350&lt;User!$B$25, Quellstärke/(Volumen*Verlustrate)*(1-EXP(-Verlustrate*B351)),"")</f>
        <v/>
      </c>
      <c r="D351">
        <f>IF(B351&gt;User!$B$25, Quellstärke/(Volumen*Verlustrate)*(1-EXP(-Verlustrate*User!$B$25))  * EXP(-Verlustrate*(B351-User!$B$25)), "")</f>
        <v>0.52047114461532218</v>
      </c>
      <c r="E351">
        <f t="shared" si="54"/>
        <v>0.52047114461532218</v>
      </c>
      <c r="F351">
        <f t="shared" si="46"/>
        <v>197.61595650527488</v>
      </c>
      <c r="G351">
        <f t="shared" si="47"/>
        <v>395.23191301054976</v>
      </c>
      <c r="H351">
        <f t="shared" si="48"/>
        <v>1185.6957390316497</v>
      </c>
      <c r="I351">
        <f t="shared" si="52"/>
        <v>300</v>
      </c>
      <c r="J351">
        <f>IF(B350&lt;User!$B$25, C351+C$32/(INTERZONALFLOW)*(1-EXP(-INTERZONALFLOW/NFVOL*B351)),D351)</f>
        <v>0.52047114461532218</v>
      </c>
      <c r="K351">
        <f t="shared" si="49"/>
        <v>217.41033022425313</v>
      </c>
      <c r="L351">
        <f t="shared" si="50"/>
        <v>434.82066044850626</v>
      </c>
      <c r="M351">
        <f t="shared" si="51"/>
        <v>1304.4619813455197</v>
      </c>
      <c r="N351">
        <f t="shared" si="53"/>
        <v>300</v>
      </c>
    </row>
    <row r="352" spans="2:14" x14ac:dyDescent="0.2">
      <c r="B352">
        <f t="shared" si="45"/>
        <v>301</v>
      </c>
      <c r="C352" t="str">
        <f>IF(B351&lt;User!$B$25, Quellstärke/(Volumen*Verlustrate)*(1-EXP(-Verlustrate*B352)),"")</f>
        <v/>
      </c>
      <c r="D352">
        <f>IF(B352&gt;User!$B$25, Quellstärke/(Volumen*Verlustrate)*(1-EXP(-Verlustrate*User!$B$25))  * EXP(-Verlustrate*(B352-User!$B$25)), "")</f>
        <v>0.50652088258246408</v>
      </c>
      <c r="E352">
        <f t="shared" si="54"/>
        <v>0.50652088258246408</v>
      </c>
      <c r="F352">
        <f t="shared" si="46"/>
        <v>197.61975541189426</v>
      </c>
      <c r="G352">
        <f t="shared" si="47"/>
        <v>395.23951082378852</v>
      </c>
      <c r="H352">
        <f t="shared" si="48"/>
        <v>1185.718532471366</v>
      </c>
      <c r="I352">
        <f t="shared" si="52"/>
        <v>301</v>
      </c>
      <c r="J352">
        <f>IF(B351&lt;User!$B$25, C352+C$32/(INTERZONALFLOW)*(1-EXP(-INTERZONALFLOW/NFVOL*B352)),D352)</f>
        <v>0.50652088258246408</v>
      </c>
      <c r="K352">
        <f t="shared" si="49"/>
        <v>217.41412913087251</v>
      </c>
      <c r="L352">
        <f t="shared" si="50"/>
        <v>434.82825826174502</v>
      </c>
      <c r="M352">
        <f t="shared" si="51"/>
        <v>1304.4847747852359</v>
      </c>
      <c r="N352">
        <f t="shared" si="53"/>
        <v>301</v>
      </c>
    </row>
    <row r="353" spans="2:14" x14ac:dyDescent="0.2">
      <c r="B353">
        <f t="shared" si="45"/>
        <v>302</v>
      </c>
      <c r="C353" t="str">
        <f>IF(B352&lt;User!$B$25, Quellstärke/(Volumen*Verlustrate)*(1-EXP(-Verlustrate*B353)),"")</f>
        <v/>
      </c>
      <c r="D353">
        <f>IF(B353&gt;User!$B$25, Quellstärke/(Volumen*Verlustrate)*(1-EXP(-Verlustrate*User!$B$25))  * EXP(-Verlustrate*(B353-User!$B$25)), "")</f>
        <v>0.49294453140479649</v>
      </c>
      <c r="E353">
        <f t="shared" si="54"/>
        <v>0.49294453140479649</v>
      </c>
      <c r="F353">
        <f t="shared" si="46"/>
        <v>197.6234524958798</v>
      </c>
      <c r="G353">
        <f t="shared" si="47"/>
        <v>395.24690499175961</v>
      </c>
      <c r="H353">
        <f t="shared" si="48"/>
        <v>1185.7407149752792</v>
      </c>
      <c r="I353">
        <f t="shared" si="52"/>
        <v>302</v>
      </c>
      <c r="J353">
        <f>IF(B352&lt;User!$B$25, C353+C$32/(INTERZONALFLOW)*(1-EXP(-INTERZONALFLOW/NFVOL*B353)),D353)</f>
        <v>0.49294453140479649</v>
      </c>
      <c r="K353">
        <f t="shared" si="49"/>
        <v>217.41782621485805</v>
      </c>
      <c r="L353">
        <f t="shared" si="50"/>
        <v>434.83565242971611</v>
      </c>
      <c r="M353">
        <f t="shared" si="51"/>
        <v>1304.5069572891491</v>
      </c>
      <c r="N353">
        <f t="shared" si="53"/>
        <v>302</v>
      </c>
    </row>
    <row r="354" spans="2:14" x14ac:dyDescent="0.2">
      <c r="B354">
        <f t="shared" si="45"/>
        <v>303</v>
      </c>
      <c r="C354" t="str">
        <f>IF(B353&lt;User!$B$25, Quellstärke/(Volumen*Verlustrate)*(1-EXP(-Verlustrate*B354)),"")</f>
        <v/>
      </c>
      <c r="D354">
        <f>IF(B354&gt;User!$B$25, Quellstärke/(Volumen*Verlustrate)*(1-EXP(-Verlustrate*User!$B$25))  * EXP(-Verlustrate*(B354-User!$B$25)), "")</f>
        <v>0.47973206909654703</v>
      </c>
      <c r="E354">
        <f t="shared" si="54"/>
        <v>0.47973206909654703</v>
      </c>
      <c r="F354">
        <f t="shared" si="46"/>
        <v>197.62705048639802</v>
      </c>
      <c r="G354">
        <f t="shared" si="47"/>
        <v>395.25410097279604</v>
      </c>
      <c r="H354">
        <f t="shared" si="48"/>
        <v>1185.7623029183885</v>
      </c>
      <c r="I354">
        <f t="shared" si="52"/>
        <v>303</v>
      </c>
      <c r="J354">
        <f>IF(B353&lt;User!$B$25, C354+C$32/(INTERZONALFLOW)*(1-EXP(-INTERZONALFLOW/NFVOL*B354)),D354)</f>
        <v>0.47973206909654703</v>
      </c>
      <c r="K354">
        <f t="shared" si="49"/>
        <v>217.42142420537627</v>
      </c>
      <c r="L354">
        <f t="shared" si="50"/>
        <v>434.84284841075254</v>
      </c>
      <c r="M354">
        <f t="shared" si="51"/>
        <v>1304.5285452322585</v>
      </c>
      <c r="N354">
        <f t="shared" si="53"/>
        <v>303</v>
      </c>
    </row>
    <row r="355" spans="2:14" x14ac:dyDescent="0.2">
      <c r="B355">
        <f t="shared" si="45"/>
        <v>304</v>
      </c>
      <c r="C355" t="str">
        <f>IF(B354&lt;User!$B$25, Quellstärke/(Volumen*Verlustrate)*(1-EXP(-Verlustrate*B355)),"")</f>
        <v/>
      </c>
      <c r="D355">
        <f>IF(B355&gt;User!$B$25, Quellstärke/(Volumen*Verlustrate)*(1-EXP(-Verlustrate*User!$B$25))  * EXP(-Verlustrate*(B355-User!$B$25)), "")</f>
        <v>0.46687374229265016</v>
      </c>
      <c r="E355">
        <f t="shared" si="54"/>
        <v>0.46687374229265016</v>
      </c>
      <c r="F355">
        <f t="shared" si="46"/>
        <v>197.63055203946521</v>
      </c>
      <c r="G355">
        <f t="shared" si="47"/>
        <v>395.26110407893043</v>
      </c>
      <c r="H355">
        <f t="shared" si="48"/>
        <v>1185.7833122367917</v>
      </c>
      <c r="I355">
        <f t="shared" si="52"/>
        <v>304</v>
      </c>
      <c r="J355">
        <f>IF(B354&lt;User!$B$25, C355+C$32/(INTERZONALFLOW)*(1-EXP(-INTERZONALFLOW/NFVOL*B355)),D355)</f>
        <v>0.46687374229265016</v>
      </c>
      <c r="K355">
        <f t="shared" si="49"/>
        <v>217.42492575844346</v>
      </c>
      <c r="L355">
        <f t="shared" si="50"/>
        <v>434.84985151688693</v>
      </c>
      <c r="M355">
        <f t="shared" si="51"/>
        <v>1304.5495545506617</v>
      </c>
      <c r="N355">
        <f t="shared" si="53"/>
        <v>304</v>
      </c>
    </row>
    <row r="356" spans="2:14" x14ac:dyDescent="0.2">
      <c r="B356">
        <f t="shared" si="45"/>
        <v>305</v>
      </c>
      <c r="C356" t="str">
        <f>IF(B355&lt;User!$B$25, Quellstärke/(Volumen*Verlustrate)*(1-EXP(-Verlustrate*B356)),"")</f>
        <v/>
      </c>
      <c r="D356">
        <f>IF(B356&gt;User!$B$25, Quellstärke/(Volumen*Verlustrate)*(1-EXP(-Verlustrate*User!$B$25))  * EXP(-Verlustrate*(B356-User!$B$25)), "")</f>
        <v>0.45436005904887045</v>
      </c>
      <c r="E356">
        <f t="shared" si="54"/>
        <v>0.45436005904887045</v>
      </c>
      <c r="F356">
        <f t="shared" si="46"/>
        <v>197.63395973990808</v>
      </c>
      <c r="G356">
        <f t="shared" si="47"/>
        <v>395.26791947981616</v>
      </c>
      <c r="H356">
        <f t="shared" si="48"/>
        <v>1185.803758439449</v>
      </c>
      <c r="I356">
        <f t="shared" si="52"/>
        <v>305</v>
      </c>
      <c r="J356">
        <f>IF(B355&lt;User!$B$25, C356+C$32/(INTERZONALFLOW)*(1-EXP(-INTERZONALFLOW/NFVOL*B356)),D356)</f>
        <v>0.45436005904887045</v>
      </c>
      <c r="K356">
        <f t="shared" si="49"/>
        <v>217.42833345888633</v>
      </c>
      <c r="L356">
        <f t="shared" si="50"/>
        <v>434.85666691777266</v>
      </c>
      <c r="M356">
        <f t="shared" si="51"/>
        <v>1304.5700007533189</v>
      </c>
      <c r="N356">
        <f t="shared" si="53"/>
        <v>305</v>
      </c>
    </row>
    <row r="357" spans="2:14" x14ac:dyDescent="0.2">
      <c r="B357">
        <f t="shared" si="45"/>
        <v>306</v>
      </c>
      <c r="C357" t="str">
        <f>IF(B356&lt;User!$B$25, Quellstärke/(Volumen*Verlustrate)*(1-EXP(-Verlustrate*B357)),"")</f>
        <v/>
      </c>
      <c r="D357">
        <f>IF(B357&gt;User!$B$25, Quellstärke/(Volumen*Verlustrate)*(1-EXP(-Verlustrate*User!$B$25))  * EXP(-Verlustrate*(B357-User!$B$25)), "")</f>
        <v>0.44218178183490237</v>
      </c>
      <c r="E357">
        <f t="shared" si="54"/>
        <v>0.44218178183490237</v>
      </c>
      <c r="F357">
        <f t="shared" si="46"/>
        <v>197.63727610327183</v>
      </c>
      <c r="G357">
        <f t="shared" si="47"/>
        <v>395.27455220654366</v>
      </c>
      <c r="H357">
        <f t="shared" si="48"/>
        <v>1185.8236566196315</v>
      </c>
      <c r="I357">
        <f t="shared" si="52"/>
        <v>306</v>
      </c>
      <c r="J357">
        <f>IF(B356&lt;User!$B$25, C357+C$32/(INTERZONALFLOW)*(1-EXP(-INTERZONALFLOW/NFVOL*B357)),D357)</f>
        <v>0.44218178183490237</v>
      </c>
      <c r="K357">
        <f t="shared" si="49"/>
        <v>217.43164982225008</v>
      </c>
      <c r="L357">
        <f t="shared" si="50"/>
        <v>434.86329964450016</v>
      </c>
      <c r="M357">
        <f t="shared" si="51"/>
        <v>1304.5898989335014</v>
      </c>
      <c r="N357">
        <f t="shared" si="53"/>
        <v>306</v>
      </c>
    </row>
    <row r="358" spans="2:14" x14ac:dyDescent="0.2">
      <c r="B358">
        <f t="shared" si="45"/>
        <v>307</v>
      </c>
      <c r="C358" t="str">
        <f>IF(B357&lt;User!$B$25, Quellstärke/(Volumen*Verlustrate)*(1-EXP(-Verlustrate*B358)),"")</f>
        <v/>
      </c>
      <c r="D358">
        <f>IF(B358&gt;User!$B$25, Quellstärke/(Volumen*Verlustrate)*(1-EXP(-Verlustrate*User!$B$25))  * EXP(-Verlustrate*(B358-User!$B$25)), "")</f>
        <v>0.43032992071527748</v>
      </c>
      <c r="E358">
        <f t="shared" si="54"/>
        <v>0.43032992071527748</v>
      </c>
      <c r="F358">
        <f t="shared" si="46"/>
        <v>197.64050357767721</v>
      </c>
      <c r="G358">
        <f t="shared" si="47"/>
        <v>395.28100715535442</v>
      </c>
      <c r="H358">
        <f t="shared" si="48"/>
        <v>1185.8430214660636</v>
      </c>
      <c r="I358">
        <f t="shared" si="52"/>
        <v>307</v>
      </c>
      <c r="J358">
        <f>IF(B357&lt;User!$B$25, C358+C$32/(INTERZONALFLOW)*(1-EXP(-INTERZONALFLOW/NFVOL*B358)),D358)</f>
        <v>0.43032992071527748</v>
      </c>
      <c r="K358">
        <f t="shared" si="49"/>
        <v>217.43487729665546</v>
      </c>
      <c r="L358">
        <f t="shared" si="50"/>
        <v>434.86975459331092</v>
      </c>
      <c r="M358">
        <f t="shared" si="51"/>
        <v>1304.6092637799336</v>
      </c>
      <c r="N358">
        <f t="shared" si="53"/>
        <v>307</v>
      </c>
    </row>
    <row r="359" spans="2:14" x14ac:dyDescent="0.2">
      <c r="B359">
        <f t="shared" si="45"/>
        <v>308</v>
      </c>
      <c r="C359" t="str">
        <f>IF(B358&lt;User!$B$25, Quellstärke/(Volumen*Verlustrate)*(1-EXP(-Verlustrate*B359)),"")</f>
        <v/>
      </c>
      <c r="D359">
        <f>IF(B359&gt;User!$B$25, Quellstärke/(Volumen*Verlustrate)*(1-EXP(-Verlustrate*User!$B$25))  * EXP(-Verlustrate*(B359-User!$B$25)), "")</f>
        <v>0.41879572671304477</v>
      </c>
      <c r="E359">
        <f t="shared" si="54"/>
        <v>0.41879572671304477</v>
      </c>
      <c r="F359">
        <f t="shared" si="46"/>
        <v>197.64364454562755</v>
      </c>
      <c r="G359">
        <f t="shared" si="47"/>
        <v>395.2872890912551</v>
      </c>
      <c r="H359">
        <f t="shared" si="48"/>
        <v>1185.8618672737657</v>
      </c>
      <c r="I359">
        <f t="shared" si="52"/>
        <v>308</v>
      </c>
      <c r="J359">
        <f>IF(B358&lt;User!$B$25, C359+C$32/(INTERZONALFLOW)*(1-EXP(-INTERZONALFLOW/NFVOL*B359)),D359)</f>
        <v>0.41879572671304477</v>
      </c>
      <c r="K359">
        <f t="shared" si="49"/>
        <v>217.4380182646058</v>
      </c>
      <c r="L359">
        <f t="shared" si="50"/>
        <v>434.8760365292116</v>
      </c>
      <c r="M359">
        <f t="shared" si="51"/>
        <v>1304.6281095876357</v>
      </c>
      <c r="N359">
        <f t="shared" si="53"/>
        <v>308</v>
      </c>
    </row>
    <row r="360" spans="2:14" x14ac:dyDescent="0.2">
      <c r="B360">
        <f t="shared" si="45"/>
        <v>309</v>
      </c>
      <c r="C360" t="str">
        <f>IF(B359&lt;User!$B$25, Quellstärke/(Volumen*Verlustrate)*(1-EXP(-Verlustrate*B360)),"")</f>
        <v/>
      </c>
      <c r="D360">
        <f>IF(B360&gt;User!$B$25, Quellstärke/(Volumen*Verlustrate)*(1-EXP(-Verlustrate*User!$B$25))  * EXP(-Verlustrate*(B360-User!$B$25)), "")</f>
        <v>0.40757068535132579</v>
      </c>
      <c r="E360">
        <f t="shared" si="54"/>
        <v>0.40757068535132579</v>
      </c>
      <c r="F360">
        <f t="shared" si="46"/>
        <v>197.64670132576768</v>
      </c>
      <c r="G360">
        <f t="shared" si="47"/>
        <v>395.29340265153536</v>
      </c>
      <c r="H360">
        <f t="shared" si="48"/>
        <v>1185.8802079546065</v>
      </c>
      <c r="I360">
        <f t="shared" si="52"/>
        <v>309</v>
      </c>
      <c r="J360">
        <f>IF(B359&lt;User!$B$25, C360+C$32/(INTERZONALFLOW)*(1-EXP(-INTERZONALFLOW/NFVOL*B360)),D360)</f>
        <v>0.40757068535132579</v>
      </c>
      <c r="K360">
        <f t="shared" si="49"/>
        <v>217.44107504474593</v>
      </c>
      <c r="L360">
        <f t="shared" si="50"/>
        <v>434.88215008949186</v>
      </c>
      <c r="M360">
        <f t="shared" si="51"/>
        <v>1304.6464502684764</v>
      </c>
      <c r="N360">
        <f t="shared" si="53"/>
        <v>309</v>
      </c>
    </row>
    <row r="361" spans="2:14" x14ac:dyDescent="0.2">
      <c r="B361">
        <f t="shared" si="45"/>
        <v>310</v>
      </c>
      <c r="C361" t="str">
        <f>IF(B360&lt;User!$B$25, Quellstärke/(Volumen*Verlustrate)*(1-EXP(-Verlustrate*B361)),"")</f>
        <v/>
      </c>
      <c r="D361">
        <f>IF(B361&gt;User!$B$25, Quellstärke/(Volumen*Verlustrate)*(1-EXP(-Verlustrate*User!$B$25))  * EXP(-Verlustrate*(B361-User!$B$25)), "")</f>
        <v>0.3966465103679751</v>
      </c>
      <c r="E361">
        <f t="shared" si="54"/>
        <v>0.3966465103679751</v>
      </c>
      <c r="F361">
        <f t="shared" si="46"/>
        <v>197.64967617459544</v>
      </c>
      <c r="G361">
        <f t="shared" si="47"/>
        <v>395.29935234919088</v>
      </c>
      <c r="H361">
        <f t="shared" si="48"/>
        <v>1185.898057047573</v>
      </c>
      <c r="I361">
        <f t="shared" si="52"/>
        <v>310</v>
      </c>
      <c r="J361">
        <f>IF(B360&lt;User!$B$25, C361+C$32/(INTERZONALFLOW)*(1-EXP(-INTERZONALFLOW/NFVOL*B361)),D361)</f>
        <v>0.3966465103679751</v>
      </c>
      <c r="K361">
        <f t="shared" si="49"/>
        <v>217.44404989357369</v>
      </c>
      <c r="L361">
        <f t="shared" si="50"/>
        <v>434.88809978714738</v>
      </c>
      <c r="M361">
        <f t="shared" si="51"/>
        <v>1304.664299361443</v>
      </c>
      <c r="N361">
        <f t="shared" si="53"/>
        <v>310</v>
      </c>
    </row>
    <row r="362" spans="2:14" x14ac:dyDescent="0.2">
      <c r="B362">
        <f t="shared" si="45"/>
        <v>311</v>
      </c>
      <c r="C362" t="str">
        <f>IF(B361&lt;User!$B$25, Quellstärke/(Volumen*Verlustrate)*(1-EXP(-Verlustrate*B362)),"")</f>
        <v/>
      </c>
      <c r="D362">
        <f>IF(B362&gt;User!$B$25, Quellstärke/(Volumen*Verlustrate)*(1-EXP(-Verlustrate*User!$B$25))  * EXP(-Verlustrate*(B362-User!$B$25)), "")</f>
        <v>0.38601513759870903</v>
      </c>
      <c r="E362">
        <f t="shared" si="54"/>
        <v>0.38601513759870903</v>
      </c>
      <c r="F362">
        <f t="shared" si="46"/>
        <v>197.65257128812743</v>
      </c>
      <c r="G362">
        <f t="shared" si="47"/>
        <v>395.30514257625487</v>
      </c>
      <c r="H362">
        <f t="shared" si="48"/>
        <v>1185.9154277287651</v>
      </c>
      <c r="I362">
        <f t="shared" si="52"/>
        <v>311</v>
      </c>
      <c r="J362">
        <f>IF(B361&lt;User!$B$25, C362+C$32/(INTERZONALFLOW)*(1-EXP(-INTERZONALFLOW/NFVOL*B362)),D362)</f>
        <v>0.38601513759870903</v>
      </c>
      <c r="K362">
        <f t="shared" si="49"/>
        <v>217.44694500710568</v>
      </c>
      <c r="L362">
        <f t="shared" si="50"/>
        <v>434.89389001421137</v>
      </c>
      <c r="M362">
        <f t="shared" si="51"/>
        <v>1304.681670042635</v>
      </c>
      <c r="N362">
        <f t="shared" si="53"/>
        <v>311</v>
      </c>
    </row>
    <row r="363" spans="2:14" x14ac:dyDescent="0.2">
      <c r="B363">
        <f t="shared" si="45"/>
        <v>312</v>
      </c>
      <c r="C363" t="str">
        <f>IF(B362&lt;User!$B$25, Quellstärke/(Volumen*Verlustrate)*(1-EXP(-Verlustrate*B363)),"")</f>
        <v/>
      </c>
      <c r="D363">
        <f>IF(B363&gt;User!$B$25, Quellstärke/(Volumen*Verlustrate)*(1-EXP(-Verlustrate*User!$B$25))  * EXP(-Verlustrate*(B363-User!$B$25)), "")</f>
        <v>0.37566871902418492</v>
      </c>
      <c r="E363">
        <f t="shared" si="54"/>
        <v>0.37566871902418492</v>
      </c>
      <c r="F363">
        <f t="shared" si="46"/>
        <v>197.65538880352011</v>
      </c>
      <c r="G363">
        <f t="shared" si="47"/>
        <v>395.31077760704022</v>
      </c>
      <c r="H363">
        <f t="shared" si="48"/>
        <v>1185.9323328211212</v>
      </c>
      <c r="I363">
        <f t="shared" si="52"/>
        <v>312</v>
      </c>
      <c r="J363">
        <f>IF(B362&lt;User!$B$25, C363+C$32/(INTERZONALFLOW)*(1-EXP(-INTERZONALFLOW/NFVOL*B363)),D363)</f>
        <v>0.37566871902418492</v>
      </c>
      <c r="K363">
        <f t="shared" si="49"/>
        <v>217.44976252249836</v>
      </c>
      <c r="L363">
        <f t="shared" si="50"/>
        <v>434.89952504499672</v>
      </c>
      <c r="M363">
        <f t="shared" si="51"/>
        <v>1304.6985751349912</v>
      </c>
      <c r="N363">
        <f t="shared" si="53"/>
        <v>312</v>
      </c>
    </row>
    <row r="364" spans="2:14" x14ac:dyDescent="0.2">
      <c r="B364">
        <f t="shared" si="45"/>
        <v>313</v>
      </c>
      <c r="C364" t="str">
        <f>IF(B363&lt;User!$B$25, Quellstärke/(Volumen*Verlustrate)*(1-EXP(-Verlustrate*B364)),"")</f>
        <v/>
      </c>
      <c r="D364">
        <f>IF(B364&gt;User!$B$25, Quellstärke/(Volumen*Verlustrate)*(1-EXP(-Verlustrate*User!$B$25))  * EXP(-Verlustrate*(B364-User!$B$25)), "")</f>
        <v>0.3655996169766374</v>
      </c>
      <c r="E364">
        <f t="shared" si="54"/>
        <v>0.3655996169766374</v>
      </c>
      <c r="F364">
        <f t="shared" si="46"/>
        <v>197.65813080064743</v>
      </c>
      <c r="G364">
        <f t="shared" si="47"/>
        <v>395.31626160129485</v>
      </c>
      <c r="H364">
        <f t="shared" si="48"/>
        <v>1185.9487848038852</v>
      </c>
      <c r="I364">
        <f t="shared" si="52"/>
        <v>313</v>
      </c>
      <c r="J364">
        <f>IF(B363&lt;User!$B$25, C364+C$32/(INTERZONALFLOW)*(1-EXP(-INTERZONALFLOW/NFVOL*B364)),D364)</f>
        <v>0.3655996169766374</v>
      </c>
      <c r="K364">
        <f t="shared" si="49"/>
        <v>217.45250451962568</v>
      </c>
      <c r="L364">
        <f t="shared" si="50"/>
        <v>434.90500903925135</v>
      </c>
      <c r="M364">
        <f t="shared" si="51"/>
        <v>1304.7150271177552</v>
      </c>
      <c r="N364">
        <f t="shared" si="53"/>
        <v>313</v>
      </c>
    </row>
    <row r="365" spans="2:14" x14ac:dyDescent="0.2">
      <c r="B365">
        <f t="shared" si="45"/>
        <v>314</v>
      </c>
      <c r="C365" t="str">
        <f>IF(B364&lt;User!$B$25, Quellstärke/(Volumen*Verlustrate)*(1-EXP(-Verlustrate*B365)),"")</f>
        <v/>
      </c>
      <c r="D365">
        <f>IF(B365&gt;User!$B$25, Quellstärke/(Volumen*Verlustrate)*(1-EXP(-Verlustrate*User!$B$25))  * EXP(-Verlustrate*(B365-User!$B$25)), "")</f>
        <v>0.35580039850179523</v>
      </c>
      <c r="E365">
        <f t="shared" si="54"/>
        <v>0.35580039850179523</v>
      </c>
      <c r="F365">
        <f t="shared" si="46"/>
        <v>197.6607993036362</v>
      </c>
      <c r="G365">
        <f t="shared" si="47"/>
        <v>395.32159860727239</v>
      </c>
      <c r="H365">
        <f t="shared" si="48"/>
        <v>1185.9647958218179</v>
      </c>
      <c r="I365">
        <f t="shared" si="52"/>
        <v>314</v>
      </c>
      <c r="J365">
        <f>IF(B364&lt;User!$B$25, C365+C$32/(INTERZONALFLOW)*(1-EXP(-INTERZONALFLOW/NFVOL*B365)),D365)</f>
        <v>0.35580039850179523</v>
      </c>
      <c r="K365">
        <f t="shared" si="49"/>
        <v>217.45517302261445</v>
      </c>
      <c r="L365">
        <f t="shared" si="50"/>
        <v>434.91034604522889</v>
      </c>
      <c r="M365">
        <f t="shared" si="51"/>
        <v>1304.7310381356879</v>
      </c>
      <c r="N365">
        <f t="shared" si="53"/>
        <v>314</v>
      </c>
    </row>
    <row r="366" spans="2:14" x14ac:dyDescent="0.2">
      <c r="B366">
        <f t="shared" si="45"/>
        <v>315</v>
      </c>
      <c r="C366" t="str">
        <f>IF(B365&lt;User!$B$25, Quellstärke/(Volumen*Verlustrate)*(1-EXP(-Verlustrate*B366)),"")</f>
        <v/>
      </c>
      <c r="D366">
        <f>IF(B366&gt;User!$B$25, Quellstärke/(Volumen*Verlustrate)*(1-EXP(-Verlustrate*User!$B$25))  * EXP(-Verlustrate*(B366-User!$B$25)), "")</f>
        <v>0.34626382987191678</v>
      </c>
      <c r="E366">
        <f t="shared" si="54"/>
        <v>0.34626382987191678</v>
      </c>
      <c r="F366">
        <f t="shared" si="46"/>
        <v>197.66339628236022</v>
      </c>
      <c r="G366">
        <f t="shared" si="47"/>
        <v>395.32679256472045</v>
      </c>
      <c r="H366">
        <f t="shared" si="48"/>
        <v>1185.9803776941621</v>
      </c>
      <c r="I366">
        <f t="shared" si="52"/>
        <v>315</v>
      </c>
      <c r="J366">
        <f>IF(B365&lt;User!$B$25, C366+C$32/(INTERZONALFLOW)*(1-EXP(-INTERZONALFLOW/NFVOL*B366)),D366)</f>
        <v>0.34626382987191678</v>
      </c>
      <c r="K366">
        <f t="shared" si="49"/>
        <v>217.45777000133847</v>
      </c>
      <c r="L366">
        <f t="shared" si="50"/>
        <v>434.91554000267695</v>
      </c>
      <c r="M366">
        <f t="shared" si="51"/>
        <v>1304.7466200080321</v>
      </c>
      <c r="N366">
        <f t="shared" si="53"/>
        <v>315</v>
      </c>
    </row>
    <row r="367" spans="2:14" x14ac:dyDescent="0.2">
      <c r="B367">
        <f t="shared" si="45"/>
        <v>316</v>
      </c>
      <c r="C367" t="str">
        <f>IF(B366&lt;User!$B$25, Quellstärke/(Volumen*Verlustrate)*(1-EXP(-Verlustrate*B367)),"")</f>
        <v/>
      </c>
      <c r="D367">
        <f>IF(B367&gt;User!$B$25, Quellstärke/(Volumen*Verlustrate)*(1-EXP(-Verlustrate*User!$B$25))  * EXP(-Verlustrate*(B367-User!$B$25)), "")</f>
        <v>0.3369828712458926</v>
      </c>
      <c r="E367">
        <f t="shared" si="54"/>
        <v>0.3369828712458926</v>
      </c>
      <c r="F367">
        <f t="shared" si="46"/>
        <v>197.66592365389457</v>
      </c>
      <c r="G367">
        <f t="shared" si="47"/>
        <v>395.33184730778913</v>
      </c>
      <c r="H367">
        <f t="shared" si="48"/>
        <v>1185.9955419233681</v>
      </c>
      <c r="I367">
        <f t="shared" si="52"/>
        <v>316</v>
      </c>
      <c r="J367">
        <f>IF(B366&lt;User!$B$25, C367+C$32/(INTERZONALFLOW)*(1-EXP(-INTERZONALFLOW/NFVOL*B367)),D367)</f>
        <v>0.3369828712458926</v>
      </c>
      <c r="K367">
        <f t="shared" si="49"/>
        <v>217.46029737287282</v>
      </c>
      <c r="L367">
        <f t="shared" si="50"/>
        <v>434.92059474574563</v>
      </c>
      <c r="M367">
        <f t="shared" si="51"/>
        <v>1304.7617842372381</v>
      </c>
      <c r="N367">
        <f t="shared" si="53"/>
        <v>316</v>
      </c>
    </row>
    <row r="368" spans="2:14" x14ac:dyDescent="0.2">
      <c r="B368">
        <f t="shared" si="45"/>
        <v>317</v>
      </c>
      <c r="C368" t="str">
        <f>IF(B367&lt;User!$B$25, Quellstärke/(Volumen*Verlustrate)*(1-EXP(-Verlustrate*B368)),"")</f>
        <v/>
      </c>
      <c r="D368">
        <f>IF(B368&gt;User!$B$25, Quellstärke/(Volumen*Verlustrate)*(1-EXP(-Verlustrate*User!$B$25))  * EXP(-Verlustrate*(B368-User!$B$25)), "")</f>
        <v>0.32795067147247459</v>
      </c>
      <c r="E368">
        <f t="shared" si="54"/>
        <v>0.32795067147247459</v>
      </c>
      <c r="F368">
        <f t="shared" si="46"/>
        <v>197.66838328393061</v>
      </c>
      <c r="G368">
        <f t="shared" si="47"/>
        <v>395.33676656786122</v>
      </c>
      <c r="H368">
        <f t="shared" si="48"/>
        <v>1186.0102997035845</v>
      </c>
      <c r="I368">
        <f t="shared" si="52"/>
        <v>317</v>
      </c>
      <c r="J368">
        <f>IF(B367&lt;User!$B$25, C368+C$32/(INTERZONALFLOW)*(1-EXP(-INTERZONALFLOW/NFVOL*B368)),D368)</f>
        <v>0.32795067147247459</v>
      </c>
      <c r="K368">
        <f t="shared" si="49"/>
        <v>217.46275700290886</v>
      </c>
      <c r="L368">
        <f t="shared" si="50"/>
        <v>434.92551400581772</v>
      </c>
      <c r="M368">
        <f t="shared" si="51"/>
        <v>1304.7765420174544</v>
      </c>
      <c r="N368">
        <f t="shared" si="53"/>
        <v>317</v>
      </c>
    </row>
    <row r="369" spans="2:14" x14ac:dyDescent="0.2">
      <c r="B369">
        <f t="shared" si="45"/>
        <v>318</v>
      </c>
      <c r="C369" t="str">
        <f>IF(B368&lt;User!$B$25, Quellstärke/(Volumen*Verlustrate)*(1-EXP(-Verlustrate*B369)),"")</f>
        <v/>
      </c>
      <c r="D369">
        <f>IF(B369&gt;User!$B$25, Quellstärke/(Volumen*Verlustrate)*(1-EXP(-Verlustrate*User!$B$25))  * EXP(-Verlustrate*(B369-User!$B$25)), "")</f>
        <v>0.31916056303279505</v>
      </c>
      <c r="E369">
        <f t="shared" si="54"/>
        <v>0.31916056303279505</v>
      </c>
      <c r="F369">
        <f t="shared" si="46"/>
        <v>197.67077698815336</v>
      </c>
      <c r="G369">
        <f t="shared" si="47"/>
        <v>395.34155397630673</v>
      </c>
      <c r="H369">
        <f t="shared" si="48"/>
        <v>1186.024661928921</v>
      </c>
      <c r="I369">
        <f t="shared" si="52"/>
        <v>318</v>
      </c>
      <c r="J369">
        <f>IF(B368&lt;User!$B$25, C369+C$32/(INTERZONALFLOW)*(1-EXP(-INTERZONALFLOW/NFVOL*B369)),D369)</f>
        <v>0.31916056303279505</v>
      </c>
      <c r="K369">
        <f t="shared" si="49"/>
        <v>217.46515070713161</v>
      </c>
      <c r="L369">
        <f t="shared" si="50"/>
        <v>434.93030141426323</v>
      </c>
      <c r="M369">
        <f t="shared" si="51"/>
        <v>1304.7909042427909</v>
      </c>
      <c r="N369">
        <f t="shared" si="53"/>
        <v>318</v>
      </c>
    </row>
    <row r="370" spans="2:14" x14ac:dyDescent="0.2">
      <c r="B370">
        <f t="shared" si="45"/>
        <v>319</v>
      </c>
      <c r="C370" t="str">
        <f>IF(B369&lt;User!$B$25, Quellstärke/(Volumen*Verlustrate)*(1-EXP(-Verlustrate*B370)),"")</f>
        <v/>
      </c>
      <c r="D370">
        <f>IF(B370&gt;User!$B$25, Quellstärke/(Volumen*Verlustrate)*(1-EXP(-Verlustrate*User!$B$25))  * EXP(-Verlustrate*(B370-User!$B$25)), "")</f>
        <v>0.31060605711844164</v>
      </c>
      <c r="E370">
        <f t="shared" si="54"/>
        <v>0.31060605711844164</v>
      </c>
      <c r="F370">
        <f t="shared" si="46"/>
        <v>197.67310653358174</v>
      </c>
      <c r="G370">
        <f t="shared" si="47"/>
        <v>395.34621306716349</v>
      </c>
      <c r="H370">
        <f t="shared" si="48"/>
        <v>1186.0386392014914</v>
      </c>
      <c r="I370">
        <f t="shared" si="52"/>
        <v>319</v>
      </c>
      <c r="J370">
        <f>IF(B369&lt;User!$B$25, C370+C$32/(INTERZONALFLOW)*(1-EXP(-INTERZONALFLOW/NFVOL*B370)),D370)</f>
        <v>0.31060605711844164</v>
      </c>
      <c r="K370">
        <f t="shared" si="49"/>
        <v>217.46748025255999</v>
      </c>
      <c r="L370">
        <f t="shared" si="50"/>
        <v>434.93496050511999</v>
      </c>
      <c r="M370">
        <f t="shared" si="51"/>
        <v>1304.8048815153613</v>
      </c>
      <c r="N370">
        <f t="shared" si="53"/>
        <v>319</v>
      </c>
    </row>
    <row r="371" spans="2:14" x14ac:dyDescent="0.2">
      <c r="B371">
        <f t="shared" si="45"/>
        <v>320</v>
      </c>
      <c r="C371" t="str">
        <f>IF(B370&lt;User!$B$25, Quellstärke/(Volumen*Verlustrate)*(1-EXP(-Verlustrate*B371)),"")</f>
        <v/>
      </c>
      <c r="D371">
        <f>IF(B371&gt;User!$B$25, Quellstärke/(Volumen*Verlustrate)*(1-EXP(-Verlustrate*User!$B$25))  * EXP(-Verlustrate*(B371-User!$B$25)), "")</f>
        <v>0.3022808388414559</v>
      </c>
      <c r="E371">
        <f t="shared" si="54"/>
        <v>0.3022808388414559</v>
      </c>
      <c r="F371">
        <f t="shared" si="46"/>
        <v>197.67537363987304</v>
      </c>
      <c r="G371">
        <f t="shared" si="47"/>
        <v>395.35074727974609</v>
      </c>
      <c r="H371">
        <f t="shared" si="48"/>
        <v>1186.0522418392393</v>
      </c>
      <c r="I371">
        <f t="shared" si="52"/>
        <v>320</v>
      </c>
      <c r="J371">
        <f>IF(B370&lt;User!$B$25, C371+C$32/(INTERZONALFLOW)*(1-EXP(-INTERZONALFLOW/NFVOL*B371)),D371)</f>
        <v>0.3022808388414559</v>
      </c>
      <c r="K371">
        <f t="shared" si="49"/>
        <v>217.46974735885129</v>
      </c>
      <c r="L371">
        <f t="shared" si="50"/>
        <v>434.93949471770259</v>
      </c>
      <c r="M371">
        <f t="shared" si="51"/>
        <v>1304.8184841531092</v>
      </c>
      <c r="N371">
        <f t="shared" si="53"/>
        <v>320</v>
      </c>
    </row>
    <row r="372" spans="2:14" x14ac:dyDescent="0.2">
      <c r="B372">
        <f t="shared" si="45"/>
        <v>321</v>
      </c>
      <c r="C372" t="str">
        <f>IF(B371&lt;User!$B$25, Quellstärke/(Volumen*Verlustrate)*(1-EXP(-Verlustrate*B372)),"")</f>
        <v/>
      </c>
      <c r="D372">
        <f>IF(B372&gt;User!$B$25, Quellstärke/(Volumen*Verlustrate)*(1-EXP(-Verlustrate*User!$B$25))  * EXP(-Verlustrate*(B372-User!$B$25)), "")</f>
        <v>0.2941787625727183</v>
      </c>
      <c r="E372">
        <f t="shared" si="54"/>
        <v>0.2941787625727183</v>
      </c>
      <c r="F372">
        <f t="shared" si="46"/>
        <v>197.67757998059233</v>
      </c>
      <c r="G372">
        <f t="shared" si="47"/>
        <v>395.35515996118465</v>
      </c>
      <c r="H372">
        <f t="shared" si="48"/>
        <v>1186.0654798835551</v>
      </c>
      <c r="I372">
        <f t="shared" si="52"/>
        <v>321</v>
      </c>
      <c r="J372">
        <f>IF(B371&lt;User!$B$25, C372+C$32/(INTERZONALFLOW)*(1-EXP(-INTERZONALFLOW/NFVOL*B372)),D372)</f>
        <v>0.2941787625727183</v>
      </c>
      <c r="K372">
        <f t="shared" si="49"/>
        <v>217.47195369957058</v>
      </c>
      <c r="L372">
        <f t="shared" si="50"/>
        <v>434.94390739914115</v>
      </c>
      <c r="M372">
        <f t="shared" si="51"/>
        <v>1304.8317221974251</v>
      </c>
      <c r="N372">
        <f t="shared" si="53"/>
        <v>321</v>
      </c>
    </row>
    <row r="373" spans="2:14" x14ac:dyDescent="0.2">
      <c r="B373">
        <f t="shared" ref="B373:B436" si="55">B372+1</f>
        <v>322</v>
      </c>
      <c r="C373" t="str">
        <f>IF(B372&lt;User!$B$25, Quellstärke/(Volumen*Verlustrate)*(1-EXP(-Verlustrate*B373)),"")</f>
        <v/>
      </c>
      <c r="D373">
        <f>IF(B373&gt;User!$B$25, Quellstärke/(Volumen*Verlustrate)*(1-EXP(-Verlustrate*User!$B$25))  * EXP(-Verlustrate*(B373-User!$B$25)), "")</f>
        <v>0.28629384740527986</v>
      </c>
      <c r="E373">
        <f t="shared" si="54"/>
        <v>0.28629384740527986</v>
      </c>
      <c r="F373">
        <f t="shared" ref="F373:F436" si="56">$E373*$E$25+F372</f>
        <v>197.67972718444787</v>
      </c>
      <c r="G373">
        <f t="shared" ref="G373:G436" si="57">$E373*$E$26+G372</f>
        <v>395.35945436889574</v>
      </c>
      <c r="H373">
        <f t="shared" ref="H373:H436" si="58">$E373*$E$27+H372</f>
        <v>1186.0783631066884</v>
      </c>
      <c r="I373">
        <f t="shared" si="52"/>
        <v>322</v>
      </c>
      <c r="J373">
        <f>IF(B372&lt;User!$B$25, C373+C$32/(INTERZONALFLOW)*(1-EXP(-INTERZONALFLOW/NFVOL*B373)),D373)</f>
        <v>0.28629384740527986</v>
      </c>
      <c r="K373">
        <f t="shared" ref="K373:K436" si="59">$J373*$E$25+K372</f>
        <v>217.47410090342612</v>
      </c>
      <c r="L373">
        <f t="shared" ref="L373:L436" si="60">$J373*$E$26+L372</f>
        <v>434.94820180685224</v>
      </c>
      <c r="M373">
        <f t="shared" ref="M373:M436" si="61">$J373*$E$27+M372</f>
        <v>1304.8446054205583</v>
      </c>
      <c r="N373">
        <f t="shared" si="53"/>
        <v>322</v>
      </c>
    </row>
    <row r="374" spans="2:14" x14ac:dyDescent="0.2">
      <c r="B374">
        <f t="shared" si="55"/>
        <v>323</v>
      </c>
      <c r="C374" t="str">
        <f>IF(B373&lt;User!$B$25, Quellstärke/(Volumen*Verlustrate)*(1-EXP(-Verlustrate*B374)),"")</f>
        <v/>
      </c>
      <c r="D374">
        <f>IF(B374&gt;User!$B$25, Quellstärke/(Volumen*Verlustrate)*(1-EXP(-Verlustrate*User!$B$25))  * EXP(-Verlustrate*(B374-User!$B$25)), "")</f>
        <v>0.27862027273929019</v>
      </c>
      <c r="E374">
        <f t="shared" si="54"/>
        <v>0.27862027273929019</v>
      </c>
      <c r="F374">
        <f t="shared" si="56"/>
        <v>197.68181683649343</v>
      </c>
      <c r="G374">
        <f t="shared" si="57"/>
        <v>395.36363367298685</v>
      </c>
      <c r="H374">
        <f t="shared" si="58"/>
        <v>1186.0909010189616</v>
      </c>
      <c r="I374">
        <f t="shared" si="52"/>
        <v>323</v>
      </c>
      <c r="J374">
        <f>IF(B373&lt;User!$B$25, C374+C$32/(INTERZONALFLOW)*(1-EXP(-INTERZONALFLOW/NFVOL*B374)),D374)</f>
        <v>0.27862027273929019</v>
      </c>
      <c r="K374">
        <f t="shared" si="59"/>
        <v>217.47619055547167</v>
      </c>
      <c r="L374">
        <f t="shared" si="60"/>
        <v>434.95238111094335</v>
      </c>
      <c r="M374">
        <f t="shared" si="61"/>
        <v>1304.8571433328316</v>
      </c>
      <c r="N374">
        <f t="shared" si="53"/>
        <v>323</v>
      </c>
    </row>
    <row r="375" spans="2:14" x14ac:dyDescent="0.2">
      <c r="B375">
        <f t="shared" si="55"/>
        <v>324</v>
      </c>
      <c r="C375" t="str">
        <f>IF(B374&lt;User!$B$25, Quellstärke/(Volumen*Verlustrate)*(1-EXP(-Verlustrate*B375)),"")</f>
        <v/>
      </c>
      <c r="D375">
        <f>IF(B375&gt;User!$B$25, Quellstärke/(Volumen*Verlustrate)*(1-EXP(-Verlustrate*User!$B$25))  * EXP(-Verlustrate*(B375-User!$B$25)), "")</f>
        <v>0.27115237398526371</v>
      </c>
      <c r="E375">
        <f t="shared" si="54"/>
        <v>0.27115237398526371</v>
      </c>
      <c r="F375">
        <f t="shared" si="56"/>
        <v>197.68385047929831</v>
      </c>
      <c r="G375">
        <f t="shared" si="57"/>
        <v>395.36770095859663</v>
      </c>
      <c r="H375">
        <f t="shared" si="58"/>
        <v>1186.1031028757909</v>
      </c>
      <c r="I375">
        <f t="shared" si="52"/>
        <v>324</v>
      </c>
      <c r="J375">
        <f>IF(B374&lt;User!$B$25, C375+C$32/(INTERZONALFLOW)*(1-EXP(-INTERZONALFLOW/NFVOL*B375)),D375)</f>
        <v>0.27115237398526371</v>
      </c>
      <c r="K375">
        <f t="shared" si="59"/>
        <v>217.47822419827656</v>
      </c>
      <c r="L375">
        <f t="shared" si="60"/>
        <v>434.95644839655313</v>
      </c>
      <c r="M375">
        <f t="shared" si="61"/>
        <v>1304.8693451896609</v>
      </c>
      <c r="N375">
        <f t="shared" si="53"/>
        <v>324</v>
      </c>
    </row>
    <row r="376" spans="2:14" x14ac:dyDescent="0.2">
      <c r="B376">
        <f t="shared" si="55"/>
        <v>325</v>
      </c>
      <c r="C376" t="str">
        <f>IF(B375&lt;User!$B$25, Quellstärke/(Volumen*Verlustrate)*(1-EXP(-Verlustrate*B376)),"")</f>
        <v/>
      </c>
      <c r="D376">
        <f>IF(B376&gt;User!$B$25, Quellstärke/(Volumen*Verlustrate)*(1-EXP(-Verlustrate*User!$B$25))  * EXP(-Verlustrate*(B376-User!$B$25)), "")</f>
        <v>0.26388463838251142</v>
      </c>
      <c r="E376">
        <f t="shared" si="54"/>
        <v>0.26388463838251142</v>
      </c>
      <c r="F376">
        <f t="shared" si="56"/>
        <v>197.68582961408617</v>
      </c>
      <c r="G376">
        <f t="shared" si="57"/>
        <v>395.37165922817235</v>
      </c>
      <c r="H376">
        <f t="shared" si="58"/>
        <v>1186.1149776845182</v>
      </c>
      <c r="I376">
        <f t="shared" ref="I376:I439" si="62">B376</f>
        <v>325</v>
      </c>
      <c r="J376">
        <f>IF(B375&lt;User!$B$25, C376+C$32/(INTERZONALFLOW)*(1-EXP(-INTERZONALFLOW/NFVOL*B376)),D376)</f>
        <v>0.26388463838251142</v>
      </c>
      <c r="K376">
        <f t="shared" si="59"/>
        <v>217.48020333306442</v>
      </c>
      <c r="L376">
        <f t="shared" si="60"/>
        <v>434.96040666612885</v>
      </c>
      <c r="M376">
        <f t="shared" si="61"/>
        <v>1304.8812199983881</v>
      </c>
      <c r="N376">
        <f t="shared" si="53"/>
        <v>325</v>
      </c>
    </row>
    <row r="377" spans="2:14" x14ac:dyDescent="0.2">
      <c r="B377">
        <f t="shared" si="55"/>
        <v>326</v>
      </c>
      <c r="C377" t="str">
        <f>IF(B376&lt;User!$B$25, Quellstärke/(Volumen*Verlustrate)*(1-EXP(-Verlustrate*B377)),"")</f>
        <v/>
      </c>
      <c r="D377">
        <f>IF(B377&gt;User!$B$25, Quellstärke/(Volumen*Verlustrate)*(1-EXP(-Verlustrate*User!$B$25))  * EXP(-Verlustrate*(B377-User!$B$25)), "")</f>
        <v>0.25681170092965255</v>
      </c>
      <c r="E377">
        <f t="shared" si="54"/>
        <v>0.25681170092965255</v>
      </c>
      <c r="F377">
        <f t="shared" si="56"/>
        <v>197.68775570184314</v>
      </c>
      <c r="G377">
        <f t="shared" si="57"/>
        <v>395.37551140368629</v>
      </c>
      <c r="H377">
        <f t="shared" si="58"/>
        <v>1186.1265342110601</v>
      </c>
      <c r="I377">
        <f t="shared" si="62"/>
        <v>326</v>
      </c>
      <c r="J377">
        <f>IF(B376&lt;User!$B$25, C377+C$32/(INTERZONALFLOW)*(1-EXP(-INTERZONALFLOW/NFVOL*B377)),D377)</f>
        <v>0.25681170092965255</v>
      </c>
      <c r="K377">
        <f t="shared" si="59"/>
        <v>217.48212942082139</v>
      </c>
      <c r="L377">
        <f t="shared" si="60"/>
        <v>434.96425884164279</v>
      </c>
      <c r="M377">
        <f t="shared" si="61"/>
        <v>1304.89277652493</v>
      </c>
      <c r="N377">
        <f t="shared" si="53"/>
        <v>326</v>
      </c>
    </row>
    <row r="378" spans="2:14" x14ac:dyDescent="0.2">
      <c r="B378">
        <f t="shared" si="55"/>
        <v>327</v>
      </c>
      <c r="C378" t="str">
        <f>IF(B377&lt;User!$B$25, Quellstärke/(Volumen*Verlustrate)*(1-EXP(-Verlustrate*B378)),"")</f>
        <v/>
      </c>
      <c r="D378">
        <f>IF(B378&gt;User!$B$25, Quellstärke/(Volumen*Verlustrate)*(1-EXP(-Verlustrate*User!$B$25))  * EXP(-Verlustrate*(B378-User!$B$25)), "")</f>
        <v>0.2499283404242002</v>
      </c>
      <c r="E378">
        <f t="shared" si="54"/>
        <v>0.2499283404242002</v>
      </c>
      <c r="F378">
        <f t="shared" si="56"/>
        <v>197.68963016439633</v>
      </c>
      <c r="G378">
        <f t="shared" si="57"/>
        <v>395.37926032879267</v>
      </c>
      <c r="H378">
        <f t="shared" si="58"/>
        <v>1186.1377809863791</v>
      </c>
      <c r="I378">
        <f t="shared" si="62"/>
        <v>327</v>
      </c>
      <c r="J378">
        <f>IF(B377&lt;User!$B$25, C378+C$32/(INTERZONALFLOW)*(1-EXP(-INTERZONALFLOW/NFVOL*B378)),D378)</f>
        <v>0.2499283404242002</v>
      </c>
      <c r="K378">
        <f t="shared" si="59"/>
        <v>217.48400388337458</v>
      </c>
      <c r="L378">
        <f t="shared" si="60"/>
        <v>434.96800776674917</v>
      </c>
      <c r="M378">
        <f t="shared" si="61"/>
        <v>1304.904023300249</v>
      </c>
      <c r="N378">
        <f t="shared" ref="N378:N441" si="63">B378</f>
        <v>327</v>
      </c>
    </row>
    <row r="379" spans="2:14" x14ac:dyDescent="0.2">
      <c r="B379">
        <f t="shared" si="55"/>
        <v>328</v>
      </c>
      <c r="C379" t="str">
        <f>IF(B378&lt;User!$B$25, Quellstärke/(Volumen*Verlustrate)*(1-EXP(-Verlustrate*B379)),"")</f>
        <v/>
      </c>
      <c r="D379">
        <f>IF(B379&gt;User!$B$25, Quellstärke/(Volumen*Verlustrate)*(1-EXP(-Verlustrate*User!$B$25))  * EXP(-Verlustrate*(B379-User!$B$25)), "")</f>
        <v>0.24322947560829983</v>
      </c>
      <c r="E379">
        <f t="shared" si="54"/>
        <v>0.24322947560829983</v>
      </c>
      <c r="F379">
        <f t="shared" si="56"/>
        <v>197.6914543854634</v>
      </c>
      <c r="G379">
        <f t="shared" si="57"/>
        <v>395.3829087709268</v>
      </c>
      <c r="H379">
        <f t="shared" si="58"/>
        <v>1186.1487263127815</v>
      </c>
      <c r="I379">
        <f t="shared" si="62"/>
        <v>328</v>
      </c>
      <c r="J379">
        <f>IF(B378&lt;User!$B$25, C379+C$32/(INTERZONALFLOW)*(1-EXP(-INTERZONALFLOW/NFVOL*B379)),D379)</f>
        <v>0.24322947560829983</v>
      </c>
      <c r="K379">
        <f t="shared" si="59"/>
        <v>217.48582810444165</v>
      </c>
      <c r="L379">
        <f t="shared" si="60"/>
        <v>434.9716562088833</v>
      </c>
      <c r="M379">
        <f t="shared" si="61"/>
        <v>1304.9149686266514</v>
      </c>
      <c r="N379">
        <f t="shared" si="63"/>
        <v>328</v>
      </c>
    </row>
    <row r="380" spans="2:14" x14ac:dyDescent="0.2">
      <c r="B380">
        <f t="shared" si="55"/>
        <v>329</v>
      </c>
      <c r="C380" t="str">
        <f>IF(B379&lt;User!$B$25, Quellstärke/(Volumen*Verlustrate)*(1-EXP(-Verlustrate*B380)),"")</f>
        <v/>
      </c>
      <c r="D380">
        <f>IF(B380&gt;User!$B$25, Quellstärke/(Volumen*Verlustrate)*(1-EXP(-Verlustrate*User!$B$25))  * EXP(-Verlustrate*(B380-User!$B$25)), "")</f>
        <v>0.2367101614177729</v>
      </c>
      <c r="E380">
        <f t="shared" si="54"/>
        <v>0.2367101614177729</v>
      </c>
      <c r="F380">
        <f t="shared" si="56"/>
        <v>197.69322971167404</v>
      </c>
      <c r="G380">
        <f t="shared" si="57"/>
        <v>395.38645942334807</v>
      </c>
      <c r="H380">
        <f t="shared" si="58"/>
        <v>1186.1593782700452</v>
      </c>
      <c r="I380">
        <f t="shared" si="62"/>
        <v>329</v>
      </c>
      <c r="J380">
        <f>IF(B379&lt;User!$B$25, C380+C$32/(INTERZONALFLOW)*(1-EXP(-INTERZONALFLOW/NFVOL*B380)),D380)</f>
        <v>0.2367101614177729</v>
      </c>
      <c r="K380">
        <f t="shared" si="59"/>
        <v>217.48760343065229</v>
      </c>
      <c r="L380">
        <f t="shared" si="60"/>
        <v>434.97520686130457</v>
      </c>
      <c r="M380">
        <f t="shared" si="61"/>
        <v>1304.9256205839151</v>
      </c>
      <c r="N380">
        <f t="shared" si="63"/>
        <v>329</v>
      </c>
    </row>
    <row r="381" spans="2:14" x14ac:dyDescent="0.2">
      <c r="B381">
        <f t="shared" si="55"/>
        <v>330</v>
      </c>
      <c r="C381" t="str">
        <f>IF(B380&lt;User!$B$25, Quellstärke/(Volumen*Verlustrate)*(1-EXP(-Verlustrate*B381)),"")</f>
        <v/>
      </c>
      <c r="D381">
        <f>IF(B381&gt;User!$B$25, Quellstärke/(Volumen*Verlustrate)*(1-EXP(-Verlustrate*User!$B$25))  * EXP(-Verlustrate*(B381-User!$B$25)), "")</f>
        <v>0.23036558533169857</v>
      </c>
      <c r="E381">
        <f t="shared" si="54"/>
        <v>0.23036558533169857</v>
      </c>
      <c r="F381">
        <f t="shared" si="56"/>
        <v>197.69495745356403</v>
      </c>
      <c r="G381">
        <f t="shared" si="57"/>
        <v>395.38991490712806</v>
      </c>
      <c r="H381">
        <f t="shared" si="58"/>
        <v>1186.1697447213851</v>
      </c>
      <c r="I381">
        <f t="shared" si="62"/>
        <v>330</v>
      </c>
      <c r="J381">
        <f>IF(B380&lt;User!$B$25, C381+C$32/(INTERZONALFLOW)*(1-EXP(-INTERZONALFLOW/NFVOL*B381)),D381)</f>
        <v>0.23036558533169857</v>
      </c>
      <c r="K381">
        <f t="shared" si="59"/>
        <v>217.48933117254228</v>
      </c>
      <c r="L381">
        <f t="shared" si="60"/>
        <v>434.97866234508456</v>
      </c>
      <c r="M381">
        <f t="shared" si="61"/>
        <v>1304.935987035255</v>
      </c>
      <c r="N381">
        <f t="shared" si="63"/>
        <v>330</v>
      </c>
    </row>
    <row r="382" spans="2:14" x14ac:dyDescent="0.2">
      <c r="B382">
        <f t="shared" si="55"/>
        <v>331</v>
      </c>
      <c r="C382" t="str">
        <f>IF(B381&lt;User!$B$25, Quellstärke/(Volumen*Verlustrate)*(1-EXP(-Verlustrate*B382)),"")</f>
        <v/>
      </c>
      <c r="D382">
        <f>IF(B382&gt;User!$B$25, Quellstärke/(Volumen*Verlustrate)*(1-EXP(-Verlustrate*User!$B$25))  * EXP(-Verlustrate*(B382-User!$B$25)), "")</f>
        <v>0.22419106381983792</v>
      </c>
      <c r="E382">
        <f t="shared" si="54"/>
        <v>0.22419106381983792</v>
      </c>
      <c r="F382">
        <f t="shared" si="56"/>
        <v>197.69663888654267</v>
      </c>
      <c r="G382">
        <f t="shared" si="57"/>
        <v>395.39327777308534</v>
      </c>
      <c r="H382">
        <f t="shared" si="58"/>
        <v>1186.1798333192569</v>
      </c>
      <c r="I382">
        <f t="shared" si="62"/>
        <v>331</v>
      </c>
      <c r="J382">
        <f>IF(B381&lt;User!$B$25, C382+C$32/(INTERZONALFLOW)*(1-EXP(-INTERZONALFLOW/NFVOL*B382)),D382)</f>
        <v>0.22419106381983792</v>
      </c>
      <c r="K382">
        <f t="shared" si="59"/>
        <v>217.49101260552092</v>
      </c>
      <c r="L382">
        <f t="shared" si="60"/>
        <v>434.98202521104184</v>
      </c>
      <c r="M382">
        <f t="shared" si="61"/>
        <v>1304.9460756331268</v>
      </c>
      <c r="N382">
        <f t="shared" si="63"/>
        <v>331</v>
      </c>
    </row>
    <row r="383" spans="2:14" x14ac:dyDescent="0.2">
      <c r="B383">
        <f t="shared" si="55"/>
        <v>332</v>
      </c>
      <c r="C383" t="str">
        <f>IF(B382&lt;User!$B$25, Quellstärke/(Volumen*Verlustrate)*(1-EXP(-Verlustrate*B383)),"")</f>
        <v/>
      </c>
      <c r="D383">
        <f>IF(B383&gt;User!$B$25, Quellstärke/(Volumen*Verlustrate)*(1-EXP(-Verlustrate*User!$B$25))  * EXP(-Verlustrate*(B383-User!$B$25)), "")</f>
        <v>0.21818203888527885</v>
      </c>
      <c r="E383">
        <f t="shared" si="54"/>
        <v>0.21818203888527885</v>
      </c>
      <c r="F383">
        <f t="shared" si="56"/>
        <v>197.6982752518343</v>
      </c>
      <c r="G383">
        <f t="shared" si="57"/>
        <v>395.39655050366861</v>
      </c>
      <c r="H383">
        <f t="shared" si="58"/>
        <v>1186.1896515110068</v>
      </c>
      <c r="I383">
        <f t="shared" si="62"/>
        <v>332</v>
      </c>
      <c r="J383">
        <f>IF(B382&lt;User!$B$25, C383+C$32/(INTERZONALFLOW)*(1-EXP(-INTERZONALFLOW/NFVOL*B383)),D383)</f>
        <v>0.21818203888527885</v>
      </c>
      <c r="K383">
        <f t="shared" si="59"/>
        <v>217.49264897081255</v>
      </c>
      <c r="L383">
        <f t="shared" si="60"/>
        <v>434.98529794162511</v>
      </c>
      <c r="M383">
        <f t="shared" si="61"/>
        <v>1304.9558938248767</v>
      </c>
      <c r="N383">
        <f t="shared" si="63"/>
        <v>332</v>
      </c>
    </row>
    <row r="384" spans="2:14" x14ac:dyDescent="0.2">
      <c r="B384">
        <f t="shared" si="55"/>
        <v>333</v>
      </c>
      <c r="C384" t="str">
        <f>IF(B383&lt;User!$B$25, Quellstärke/(Volumen*Verlustrate)*(1-EXP(-Verlustrate*B384)),"")</f>
        <v/>
      </c>
      <c r="D384">
        <f>IF(B384&gt;User!$B$25, Quellstärke/(Volumen*Verlustrate)*(1-EXP(-Verlustrate*User!$B$25))  * EXP(-Verlustrate*(B384-User!$B$25)), "")</f>
        <v>0.21233407469974752</v>
      </c>
      <c r="E384">
        <f t="shared" si="54"/>
        <v>0.21233407469974752</v>
      </c>
      <c r="F384">
        <f t="shared" si="56"/>
        <v>197.69986775739454</v>
      </c>
      <c r="G384">
        <f t="shared" si="57"/>
        <v>395.39973551478909</v>
      </c>
      <c r="H384">
        <f t="shared" si="58"/>
        <v>1186.1992065443683</v>
      </c>
      <c r="I384">
        <f t="shared" si="62"/>
        <v>333</v>
      </c>
      <c r="J384">
        <f>IF(B383&lt;User!$B$25, C384+C$32/(INTERZONALFLOW)*(1-EXP(-INTERZONALFLOW/NFVOL*B384)),D384)</f>
        <v>0.21233407469974752</v>
      </c>
      <c r="K384">
        <f t="shared" si="59"/>
        <v>217.49424147637279</v>
      </c>
      <c r="L384">
        <f t="shared" si="60"/>
        <v>434.98848295274558</v>
      </c>
      <c r="M384">
        <f t="shared" si="61"/>
        <v>1304.9654488582382</v>
      </c>
      <c r="N384">
        <f t="shared" si="63"/>
        <v>333</v>
      </c>
    </row>
    <row r="385" spans="2:14" x14ac:dyDescent="0.2">
      <c r="B385">
        <f t="shared" si="55"/>
        <v>334</v>
      </c>
      <c r="C385" t="str">
        <f>IF(B384&lt;User!$B$25, Quellstärke/(Volumen*Verlustrate)*(1-EXP(-Verlustrate*B385)),"")</f>
        <v/>
      </c>
      <c r="D385">
        <f>IF(B385&gt;User!$B$25, Quellstärke/(Volumen*Verlustrate)*(1-EXP(-Verlustrate*User!$B$25))  * EXP(-Verlustrate*(B385-User!$B$25)), "")</f>
        <v>0.20664285432910573</v>
      </c>
      <c r="E385">
        <f t="shared" si="54"/>
        <v>0.20664285432910573</v>
      </c>
      <c r="F385">
        <f t="shared" si="56"/>
        <v>197.70141757880202</v>
      </c>
      <c r="G385">
        <f t="shared" si="57"/>
        <v>395.40283515760404</v>
      </c>
      <c r="H385">
        <f t="shared" si="58"/>
        <v>1186.2085054728132</v>
      </c>
      <c r="I385">
        <f t="shared" si="62"/>
        <v>334</v>
      </c>
      <c r="J385">
        <f>IF(B384&lt;User!$B$25, C385+C$32/(INTERZONALFLOW)*(1-EXP(-INTERZONALFLOW/NFVOL*B385)),D385)</f>
        <v>0.20664285432910573</v>
      </c>
      <c r="K385">
        <f t="shared" si="59"/>
        <v>217.49579129778027</v>
      </c>
      <c r="L385">
        <f t="shared" si="60"/>
        <v>434.99158259556054</v>
      </c>
      <c r="M385">
        <f t="shared" si="61"/>
        <v>1304.9747477866831</v>
      </c>
      <c r="N385">
        <f t="shared" si="63"/>
        <v>334</v>
      </c>
    </row>
    <row r="386" spans="2:14" x14ac:dyDescent="0.2">
      <c r="B386">
        <f t="shared" si="55"/>
        <v>335</v>
      </c>
      <c r="C386" t="str">
        <f>IF(B385&lt;User!$B$25, Quellstärke/(Volumen*Verlustrate)*(1-EXP(-Verlustrate*B386)),"")</f>
        <v/>
      </c>
      <c r="D386">
        <f>IF(B386&gt;User!$B$25, Quellstärke/(Volumen*Verlustrate)*(1-EXP(-Verlustrate*User!$B$25))  * EXP(-Verlustrate*(B386-User!$B$25)), "")</f>
        <v>0.20110417654661428</v>
      </c>
      <c r="E386">
        <f t="shared" si="54"/>
        <v>0.20110417654661428</v>
      </c>
      <c r="F386">
        <f t="shared" si="56"/>
        <v>197.70292586012613</v>
      </c>
      <c r="G386">
        <f t="shared" si="57"/>
        <v>395.40585172025226</v>
      </c>
      <c r="H386">
        <f t="shared" si="58"/>
        <v>1186.2175551607577</v>
      </c>
      <c r="I386">
        <f t="shared" si="62"/>
        <v>335</v>
      </c>
      <c r="J386">
        <f>IF(B385&lt;User!$B$25, C386+C$32/(INTERZONALFLOW)*(1-EXP(-INTERZONALFLOW/NFVOL*B386)),D386)</f>
        <v>0.20110417654661428</v>
      </c>
      <c r="K386">
        <f t="shared" si="59"/>
        <v>217.49729957910438</v>
      </c>
      <c r="L386">
        <f t="shared" si="60"/>
        <v>434.99459915820876</v>
      </c>
      <c r="M386">
        <f t="shared" si="61"/>
        <v>1304.9837974746276</v>
      </c>
      <c r="N386">
        <f t="shared" si="63"/>
        <v>335</v>
      </c>
    </row>
    <row r="387" spans="2:14" x14ac:dyDescent="0.2">
      <c r="B387">
        <f t="shared" si="55"/>
        <v>336</v>
      </c>
      <c r="C387" t="str">
        <f>IF(B386&lt;User!$B$25, Quellstärke/(Volumen*Verlustrate)*(1-EXP(-Verlustrate*B387)),"")</f>
        <v/>
      </c>
      <c r="D387">
        <f>IF(B387&gt;User!$B$25, Quellstärke/(Volumen*Verlustrate)*(1-EXP(-Verlustrate*User!$B$25))  * EXP(-Verlustrate*(B387-User!$B$25)), "")</f>
        <v>0.19571395273161118</v>
      </c>
      <c r="E387">
        <f t="shared" si="54"/>
        <v>0.19571395273161118</v>
      </c>
      <c r="F387">
        <f t="shared" si="56"/>
        <v>197.70439371477161</v>
      </c>
      <c r="G387">
        <f t="shared" si="57"/>
        <v>395.40878742954322</v>
      </c>
      <c r="H387">
        <f t="shared" si="58"/>
        <v>1186.2263622886305</v>
      </c>
      <c r="I387">
        <f t="shared" si="62"/>
        <v>336</v>
      </c>
      <c r="J387">
        <f>IF(B386&lt;User!$B$25, C387+C$32/(INTERZONALFLOW)*(1-EXP(-INTERZONALFLOW/NFVOL*B387)),D387)</f>
        <v>0.19571395273161118</v>
      </c>
      <c r="K387">
        <f t="shared" si="59"/>
        <v>217.49876743374986</v>
      </c>
      <c r="L387">
        <f t="shared" si="60"/>
        <v>434.99753486749972</v>
      </c>
      <c r="M387">
        <f t="shared" si="61"/>
        <v>1304.9926046025005</v>
      </c>
      <c r="N387">
        <f t="shared" si="63"/>
        <v>336</v>
      </c>
    </row>
    <row r="388" spans="2:14" x14ac:dyDescent="0.2">
      <c r="B388">
        <f t="shared" si="55"/>
        <v>337</v>
      </c>
      <c r="C388" t="str">
        <f>IF(B387&lt;User!$B$25, Quellstärke/(Volumen*Verlustrate)*(1-EXP(-Verlustrate*B388)),"")</f>
        <v/>
      </c>
      <c r="D388">
        <f>IF(B388&gt;User!$B$25, Quellstärke/(Volumen*Verlustrate)*(1-EXP(-Verlustrate*User!$B$25))  * EXP(-Verlustrate*(B388-User!$B$25)), "")</f>
        <v>0.1904682038513148</v>
      </c>
      <c r="E388">
        <f t="shared" si="54"/>
        <v>0.1904682038513148</v>
      </c>
      <c r="F388">
        <f t="shared" si="56"/>
        <v>197.70582222630048</v>
      </c>
      <c r="G388">
        <f t="shared" si="57"/>
        <v>395.41164445260097</v>
      </c>
      <c r="H388">
        <f t="shared" si="58"/>
        <v>1186.2349333578038</v>
      </c>
      <c r="I388">
        <f t="shared" si="62"/>
        <v>337</v>
      </c>
      <c r="J388">
        <f>IF(B387&lt;User!$B$25, C388+C$32/(INTERZONALFLOW)*(1-EXP(-INTERZONALFLOW/NFVOL*B388)),D388)</f>
        <v>0.1904682038513148</v>
      </c>
      <c r="K388">
        <f t="shared" si="59"/>
        <v>217.50019594527873</v>
      </c>
      <c r="L388">
        <f t="shared" si="60"/>
        <v>435.00039189055747</v>
      </c>
      <c r="M388">
        <f t="shared" si="61"/>
        <v>1305.0011756716738</v>
      </c>
      <c r="N388">
        <f t="shared" si="63"/>
        <v>337</v>
      </c>
    </row>
    <row r="389" spans="2:14" x14ac:dyDescent="0.2">
      <c r="B389">
        <f t="shared" si="55"/>
        <v>338</v>
      </c>
      <c r="C389" t="str">
        <f>IF(B388&lt;User!$B$25, Quellstärke/(Volumen*Verlustrate)*(1-EXP(-Verlustrate*B389)),"")</f>
        <v/>
      </c>
      <c r="D389">
        <f>IF(B389&gt;User!$B$25, Quellstärke/(Volumen*Verlustrate)*(1-EXP(-Verlustrate*User!$B$25))  * EXP(-Verlustrate*(B389-User!$B$25)), "")</f>
        <v>0.18536305752352458</v>
      </c>
      <c r="E389">
        <f t="shared" si="54"/>
        <v>0.18536305752352458</v>
      </c>
      <c r="F389">
        <f t="shared" si="56"/>
        <v>197.70721244923192</v>
      </c>
      <c r="G389">
        <f t="shared" si="57"/>
        <v>395.41442489846384</v>
      </c>
      <c r="H389">
        <f t="shared" si="58"/>
        <v>1186.2432746953923</v>
      </c>
      <c r="I389">
        <f t="shared" si="62"/>
        <v>338</v>
      </c>
      <c r="J389">
        <f>IF(B388&lt;User!$B$25, C389+C$32/(INTERZONALFLOW)*(1-EXP(-INTERZONALFLOW/NFVOL*B389)),D389)</f>
        <v>0.18536305752352458</v>
      </c>
      <c r="K389">
        <f t="shared" si="59"/>
        <v>217.50158616821017</v>
      </c>
      <c r="L389">
        <f t="shared" si="60"/>
        <v>435.00317233642033</v>
      </c>
      <c r="M389">
        <f t="shared" si="61"/>
        <v>1305.0095170092623</v>
      </c>
      <c r="N389">
        <f t="shared" si="63"/>
        <v>338</v>
      </c>
    </row>
    <row r="390" spans="2:14" x14ac:dyDescent="0.2">
      <c r="B390">
        <f t="shared" si="55"/>
        <v>339</v>
      </c>
      <c r="C390" t="str">
        <f>IF(B389&lt;User!$B$25, Quellstärke/(Volumen*Verlustrate)*(1-EXP(-Verlustrate*B390)),"")</f>
        <v/>
      </c>
      <c r="D390">
        <f>IF(B390&gt;User!$B$25, Quellstärke/(Volumen*Verlustrate)*(1-EXP(-Verlustrate*User!$B$25))  * EXP(-Verlustrate*(B390-User!$B$25)), "")</f>
        <v>0.18039474515805012</v>
      </c>
      <c r="E390">
        <f t="shared" ref="E390:E453" si="64">IF(ISNUMBER(C390),C390)+IF((ISNUMBER(D390)),D390)</f>
        <v>0.18039474515805012</v>
      </c>
      <c r="F390">
        <f t="shared" si="56"/>
        <v>197.70856540982061</v>
      </c>
      <c r="G390">
        <f t="shared" si="57"/>
        <v>395.41713081964122</v>
      </c>
      <c r="H390">
        <f t="shared" si="58"/>
        <v>1186.2513924589243</v>
      </c>
      <c r="I390">
        <f t="shared" si="62"/>
        <v>339</v>
      </c>
      <c r="J390">
        <f>IF(B389&lt;User!$B$25, C390+C$32/(INTERZONALFLOW)*(1-EXP(-INTERZONALFLOW/NFVOL*B390)),D390)</f>
        <v>0.18039474515805012</v>
      </c>
      <c r="K390">
        <f t="shared" si="59"/>
        <v>217.50293912879886</v>
      </c>
      <c r="L390">
        <f t="shared" si="60"/>
        <v>435.00587825759771</v>
      </c>
      <c r="M390">
        <f t="shared" si="61"/>
        <v>1305.0176347727943</v>
      </c>
      <c r="N390">
        <f t="shared" si="63"/>
        <v>339</v>
      </c>
    </row>
    <row r="391" spans="2:14" x14ac:dyDescent="0.2">
      <c r="B391">
        <f t="shared" si="55"/>
        <v>340</v>
      </c>
      <c r="C391" t="str">
        <f>IF(B390&lt;User!$B$25, Quellstärke/(Volumen*Verlustrate)*(1-EXP(-Verlustrate*B391)),"")</f>
        <v/>
      </c>
      <c r="D391">
        <f>IF(B391&gt;User!$B$25, Quellstärke/(Volumen*Verlustrate)*(1-EXP(-Verlustrate*User!$B$25))  * EXP(-Verlustrate*(B391-User!$B$25)), "")</f>
        <v>0.17555959917475944</v>
      </c>
      <c r="E391">
        <f t="shared" si="64"/>
        <v>0.17555959917475944</v>
      </c>
      <c r="F391">
        <f t="shared" si="56"/>
        <v>197.7098821068144</v>
      </c>
      <c r="G391">
        <f t="shared" si="57"/>
        <v>395.41976421362881</v>
      </c>
      <c r="H391">
        <f t="shared" si="58"/>
        <v>1186.2592926408872</v>
      </c>
      <c r="I391">
        <f t="shared" si="62"/>
        <v>340</v>
      </c>
      <c r="J391">
        <f>IF(B390&lt;User!$B$25, C391+C$32/(INTERZONALFLOW)*(1-EXP(-INTERZONALFLOW/NFVOL*B391)),D391)</f>
        <v>0.17555959917475944</v>
      </c>
      <c r="K391">
        <f t="shared" si="59"/>
        <v>217.50425582579265</v>
      </c>
      <c r="L391">
        <f t="shared" si="60"/>
        <v>435.00851165158531</v>
      </c>
      <c r="M391">
        <f t="shared" si="61"/>
        <v>1305.0255349547572</v>
      </c>
      <c r="N391">
        <f t="shared" si="63"/>
        <v>340</v>
      </c>
    </row>
    <row r="392" spans="2:14" x14ac:dyDescent="0.2">
      <c r="B392">
        <f t="shared" si="55"/>
        <v>341</v>
      </c>
      <c r="C392" t="str">
        <f>IF(B391&lt;User!$B$25, Quellstärke/(Volumen*Verlustrate)*(1-EXP(-Verlustrate*B392)),"")</f>
        <v/>
      </c>
      <c r="D392">
        <f>IF(B392&gt;User!$B$25, Quellstärke/(Volumen*Verlustrate)*(1-EXP(-Verlustrate*User!$B$25))  * EXP(-Verlustrate*(B392-User!$B$25)), "")</f>
        <v>0.1708540502961918</v>
      </c>
      <c r="E392">
        <f t="shared" si="64"/>
        <v>0.1708540502961918</v>
      </c>
      <c r="F392">
        <f t="shared" si="56"/>
        <v>197.71116351219163</v>
      </c>
      <c r="G392">
        <f t="shared" si="57"/>
        <v>395.42232702438326</v>
      </c>
      <c r="H392">
        <f t="shared" si="58"/>
        <v>1186.2669810731506</v>
      </c>
      <c r="I392">
        <f t="shared" si="62"/>
        <v>341</v>
      </c>
      <c r="J392">
        <f>IF(B391&lt;User!$B$25, C392+C$32/(INTERZONALFLOW)*(1-EXP(-INTERZONALFLOW/NFVOL*B392)),D392)</f>
        <v>0.1708540502961918</v>
      </c>
      <c r="K392">
        <f t="shared" si="59"/>
        <v>217.50553723116988</v>
      </c>
      <c r="L392">
        <f t="shared" si="60"/>
        <v>435.01107446233976</v>
      </c>
      <c r="M392">
        <f t="shared" si="61"/>
        <v>1305.0332233870206</v>
      </c>
      <c r="N392">
        <f t="shared" si="63"/>
        <v>341</v>
      </c>
    </row>
    <row r="393" spans="2:14" x14ac:dyDescent="0.2">
      <c r="B393">
        <f t="shared" si="55"/>
        <v>342</v>
      </c>
      <c r="C393" t="str">
        <f>IF(B392&lt;User!$B$25, Quellstärke/(Volumen*Verlustrate)*(1-EXP(-Verlustrate*B393)),"")</f>
        <v/>
      </c>
      <c r="D393">
        <f>IF(B393&gt;User!$B$25, Quellstärke/(Volumen*Verlustrate)*(1-EXP(-Verlustrate*User!$B$25))  * EXP(-Verlustrate*(B393-User!$B$25)), "")</f>
        <v>0.16627462491273734</v>
      </c>
      <c r="E393">
        <f t="shared" si="64"/>
        <v>0.16627462491273734</v>
      </c>
      <c r="F393">
        <f t="shared" si="56"/>
        <v>197.71241057187848</v>
      </c>
      <c r="G393">
        <f t="shared" si="57"/>
        <v>395.42482114375696</v>
      </c>
      <c r="H393">
        <f t="shared" si="58"/>
        <v>1186.2744634312717</v>
      </c>
      <c r="I393">
        <f t="shared" si="62"/>
        <v>342</v>
      </c>
      <c r="J393">
        <f>IF(B392&lt;User!$B$25, C393+C$32/(INTERZONALFLOW)*(1-EXP(-INTERZONALFLOW/NFVOL*B393)),D393)</f>
        <v>0.16627462491273734</v>
      </c>
      <c r="K393">
        <f t="shared" si="59"/>
        <v>217.50678429085673</v>
      </c>
      <c r="L393">
        <f t="shared" si="60"/>
        <v>435.01356858171346</v>
      </c>
      <c r="M393">
        <f t="shared" si="61"/>
        <v>1305.0407057451416</v>
      </c>
      <c r="N393">
        <f t="shared" si="63"/>
        <v>342</v>
      </c>
    </row>
    <row r="394" spans="2:14" x14ac:dyDescent="0.2">
      <c r="B394">
        <f t="shared" si="55"/>
        <v>343</v>
      </c>
      <c r="C394" t="str">
        <f>IF(B393&lt;User!$B$25, Quellstärke/(Volumen*Verlustrate)*(1-EXP(-Verlustrate*B394)),"")</f>
        <v/>
      </c>
      <c r="D394">
        <f>IF(B394&gt;User!$B$25, Quellstärke/(Volumen*Verlustrate)*(1-EXP(-Verlustrate*User!$B$25))  * EXP(-Verlustrate*(B394-User!$B$25)), "")</f>
        <v>0.16181794251843806</v>
      </c>
      <c r="E394">
        <f t="shared" si="64"/>
        <v>0.16181794251843806</v>
      </c>
      <c r="F394">
        <f t="shared" si="56"/>
        <v>197.71362420644738</v>
      </c>
      <c r="G394">
        <f t="shared" si="57"/>
        <v>395.42724841289476</v>
      </c>
      <c r="H394">
        <f t="shared" si="58"/>
        <v>1186.2817452386851</v>
      </c>
      <c r="I394">
        <f t="shared" si="62"/>
        <v>343</v>
      </c>
      <c r="J394">
        <f>IF(B393&lt;User!$B$25, C394+C$32/(INTERZONALFLOW)*(1-EXP(-INTERZONALFLOW/NFVOL*B394)),D394)</f>
        <v>0.16181794251843806</v>
      </c>
      <c r="K394">
        <f t="shared" si="59"/>
        <v>217.50799792542563</v>
      </c>
      <c r="L394">
        <f t="shared" si="60"/>
        <v>435.01599585085125</v>
      </c>
      <c r="M394">
        <f t="shared" si="61"/>
        <v>1305.047987552555</v>
      </c>
      <c r="N394">
        <f t="shared" si="63"/>
        <v>343</v>
      </c>
    </row>
    <row r="395" spans="2:14" x14ac:dyDescent="0.2">
      <c r="B395">
        <f t="shared" si="55"/>
        <v>344</v>
      </c>
      <c r="C395" t="str">
        <f>IF(B394&lt;User!$B$25, Quellstärke/(Volumen*Verlustrate)*(1-EXP(-Verlustrate*B395)),"")</f>
        <v/>
      </c>
      <c r="D395">
        <f>IF(B395&gt;User!$B$25, Quellstärke/(Volumen*Verlustrate)*(1-EXP(-Verlustrate*User!$B$25))  * EXP(-Verlustrate*(B395-User!$B$25)), "")</f>
        <v>0.15748071321551746</v>
      </c>
      <c r="E395">
        <f t="shared" si="64"/>
        <v>0.15748071321551746</v>
      </c>
      <c r="F395">
        <f t="shared" si="56"/>
        <v>197.71480531179648</v>
      </c>
      <c r="G395">
        <f t="shared" si="57"/>
        <v>395.42961062359296</v>
      </c>
      <c r="H395">
        <f t="shared" si="58"/>
        <v>1186.2888318707799</v>
      </c>
      <c r="I395">
        <f t="shared" si="62"/>
        <v>344</v>
      </c>
      <c r="J395">
        <f>IF(B394&lt;User!$B$25, C395+C$32/(INTERZONALFLOW)*(1-EXP(-INTERZONALFLOW/NFVOL*B395)),D395)</f>
        <v>0.15748071321551746</v>
      </c>
      <c r="K395">
        <f t="shared" si="59"/>
        <v>217.50917903077473</v>
      </c>
      <c r="L395">
        <f t="shared" si="60"/>
        <v>435.01835806154946</v>
      </c>
      <c r="M395">
        <f t="shared" si="61"/>
        <v>1305.0550741846498</v>
      </c>
      <c r="N395">
        <f t="shared" si="63"/>
        <v>344</v>
      </c>
    </row>
    <row r="396" spans="2:14" x14ac:dyDescent="0.2">
      <c r="B396">
        <f t="shared" si="55"/>
        <v>345</v>
      </c>
      <c r="C396" t="str">
        <f>IF(B395&lt;User!$B$25, Quellstärke/(Volumen*Verlustrate)*(1-EXP(-Verlustrate*B396)),"")</f>
        <v/>
      </c>
      <c r="D396">
        <f>IF(B396&gt;User!$B$25, Quellstärke/(Volumen*Verlustrate)*(1-EXP(-Verlustrate*User!$B$25))  * EXP(-Verlustrate*(B396-User!$B$25)), "")</f>
        <v>0.15325973528579653</v>
      </c>
      <c r="E396">
        <f t="shared" si="64"/>
        <v>0.15325973528579653</v>
      </c>
      <c r="F396">
        <f t="shared" si="56"/>
        <v>197.71595475981113</v>
      </c>
      <c r="G396">
        <f t="shared" si="57"/>
        <v>395.43190951962225</v>
      </c>
      <c r="H396">
        <f t="shared" si="58"/>
        <v>1186.2957285588677</v>
      </c>
      <c r="I396">
        <f t="shared" si="62"/>
        <v>345</v>
      </c>
      <c r="J396">
        <f>IF(B395&lt;User!$B$25, C396+C$32/(INTERZONALFLOW)*(1-EXP(-INTERZONALFLOW/NFVOL*B396)),D396)</f>
        <v>0.15325973528579653</v>
      </c>
      <c r="K396">
        <f t="shared" si="59"/>
        <v>217.51032847878938</v>
      </c>
      <c r="L396">
        <f t="shared" si="60"/>
        <v>435.02065695757875</v>
      </c>
      <c r="M396">
        <f t="shared" si="61"/>
        <v>1305.0619708727377</v>
      </c>
      <c r="N396">
        <f t="shared" si="63"/>
        <v>345</v>
      </c>
    </row>
    <row r="397" spans="2:14" x14ac:dyDescent="0.2">
      <c r="B397">
        <f t="shared" si="55"/>
        <v>346</v>
      </c>
      <c r="C397" t="str">
        <f>IF(B396&lt;User!$B$25, Quellstärke/(Volumen*Verlustrate)*(1-EXP(-Verlustrate*B397)),"")</f>
        <v/>
      </c>
      <c r="D397">
        <f>IF(B397&gt;User!$B$25, Quellstärke/(Volumen*Verlustrate)*(1-EXP(-Verlustrate*User!$B$25))  * EXP(-Verlustrate*(B397-User!$B$25)), "")</f>
        <v>0.14915189282720348</v>
      </c>
      <c r="E397">
        <f t="shared" si="64"/>
        <v>0.14915189282720348</v>
      </c>
      <c r="F397">
        <f t="shared" si="56"/>
        <v>197.71707339900732</v>
      </c>
      <c r="G397">
        <f t="shared" si="57"/>
        <v>395.43414679801464</v>
      </c>
      <c r="H397">
        <f t="shared" si="58"/>
        <v>1186.3024403940449</v>
      </c>
      <c r="I397">
        <f t="shared" si="62"/>
        <v>346</v>
      </c>
      <c r="J397">
        <f>IF(B396&lt;User!$B$25, C397+C$32/(INTERZONALFLOW)*(1-EXP(-INTERZONALFLOW/NFVOL*B397)),D397)</f>
        <v>0.14915189282720348</v>
      </c>
      <c r="K397">
        <f t="shared" si="59"/>
        <v>217.51144711798557</v>
      </c>
      <c r="L397">
        <f t="shared" si="60"/>
        <v>435.02289423597114</v>
      </c>
      <c r="M397">
        <f t="shared" si="61"/>
        <v>1305.0686827079148</v>
      </c>
      <c r="N397">
        <f t="shared" si="63"/>
        <v>346</v>
      </c>
    </row>
    <row r="398" spans="2:14" x14ac:dyDescent="0.2">
      <c r="B398">
        <f t="shared" si="55"/>
        <v>347</v>
      </c>
      <c r="C398" t="str">
        <f>IF(B397&lt;User!$B$25, Quellstärke/(Volumen*Verlustrate)*(1-EXP(-Verlustrate*B398)),"")</f>
        <v/>
      </c>
      <c r="D398">
        <f>IF(B398&gt;User!$B$25, Quellstärke/(Volumen*Verlustrate)*(1-EXP(-Verlustrate*User!$B$25))  * EXP(-Verlustrate*(B398-User!$B$25)), "")</f>
        <v>0.14515415345363242</v>
      </c>
      <c r="E398">
        <f t="shared" si="64"/>
        <v>0.14515415345363242</v>
      </c>
      <c r="F398">
        <f t="shared" si="56"/>
        <v>197.71816205515822</v>
      </c>
      <c r="G398">
        <f t="shared" si="57"/>
        <v>395.43632411031643</v>
      </c>
      <c r="H398">
        <f t="shared" si="58"/>
        <v>1186.3089723309504</v>
      </c>
      <c r="I398">
        <f t="shared" si="62"/>
        <v>347</v>
      </c>
      <c r="J398">
        <f>IF(B397&lt;User!$B$25, C398+C$32/(INTERZONALFLOW)*(1-EXP(-INTERZONALFLOW/NFVOL*B398)),D398)</f>
        <v>0.14515415345363242</v>
      </c>
      <c r="K398">
        <f t="shared" si="59"/>
        <v>217.51253577413647</v>
      </c>
      <c r="L398">
        <f t="shared" si="60"/>
        <v>435.02507154827293</v>
      </c>
      <c r="M398">
        <f t="shared" si="61"/>
        <v>1305.0752146448203</v>
      </c>
      <c r="N398">
        <f t="shared" si="63"/>
        <v>347</v>
      </c>
    </row>
    <row r="399" spans="2:14" x14ac:dyDescent="0.2">
      <c r="B399">
        <f t="shared" si="55"/>
        <v>348</v>
      </c>
      <c r="C399" t="str">
        <f>IF(B398&lt;User!$B$25, Quellstärke/(Volumen*Verlustrate)*(1-EXP(-Verlustrate*B399)),"")</f>
        <v/>
      </c>
      <c r="D399">
        <f>IF(B399&gt;User!$B$25, Quellstärke/(Volumen*Verlustrate)*(1-EXP(-Verlustrate*User!$B$25))  * EXP(-Verlustrate*(B399-User!$B$25)), "")</f>
        <v>0.14126356605645307</v>
      </c>
      <c r="E399">
        <f t="shared" si="64"/>
        <v>0.14126356605645307</v>
      </c>
      <c r="F399">
        <f t="shared" si="56"/>
        <v>197.71922153190363</v>
      </c>
      <c r="G399">
        <f t="shared" si="57"/>
        <v>395.43844306380726</v>
      </c>
      <c r="H399">
        <f t="shared" si="58"/>
        <v>1186.315329191423</v>
      </c>
      <c r="I399">
        <f t="shared" si="62"/>
        <v>348</v>
      </c>
      <c r="J399">
        <f>IF(B398&lt;User!$B$25, C399+C$32/(INTERZONALFLOW)*(1-EXP(-INTERZONALFLOW/NFVOL*B399)),D399)</f>
        <v>0.14126356605645307</v>
      </c>
      <c r="K399">
        <f t="shared" si="59"/>
        <v>217.51359525088188</v>
      </c>
      <c r="L399">
        <f t="shared" si="60"/>
        <v>435.02719050176376</v>
      </c>
      <c r="M399">
        <f t="shared" si="61"/>
        <v>1305.0815715052929</v>
      </c>
      <c r="N399">
        <f t="shared" si="63"/>
        <v>348</v>
      </c>
    </row>
    <row r="400" spans="2:14" x14ac:dyDescent="0.2">
      <c r="B400">
        <f t="shared" si="55"/>
        <v>349</v>
      </c>
      <c r="C400" t="str">
        <f>IF(B399&lt;User!$B$25, Quellstärke/(Volumen*Verlustrate)*(1-EXP(-Verlustrate*B400)),"")</f>
        <v/>
      </c>
      <c r="D400">
        <f>IF(B400&gt;User!$B$25, Quellstärke/(Volumen*Verlustrate)*(1-EXP(-Verlustrate*User!$B$25))  * EXP(-Verlustrate*(B400-User!$B$25)), "")</f>
        <v>0.13747725862601903</v>
      </c>
      <c r="E400">
        <f t="shared" si="64"/>
        <v>0.13747725862601903</v>
      </c>
      <c r="F400">
        <f t="shared" si="56"/>
        <v>197.72025261134331</v>
      </c>
      <c r="G400">
        <f t="shared" si="57"/>
        <v>395.44050522268662</v>
      </c>
      <c r="H400">
        <f t="shared" si="58"/>
        <v>1186.3215156680612</v>
      </c>
      <c r="I400">
        <f t="shared" si="62"/>
        <v>349</v>
      </c>
      <c r="J400">
        <f>IF(B399&lt;User!$B$25, C400+C$32/(INTERZONALFLOW)*(1-EXP(-INTERZONALFLOW/NFVOL*B400)),D400)</f>
        <v>0.13747725862601903</v>
      </c>
      <c r="K400">
        <f t="shared" si="59"/>
        <v>217.51462633032156</v>
      </c>
      <c r="L400">
        <f t="shared" si="60"/>
        <v>435.02925266064312</v>
      </c>
      <c r="M400">
        <f t="shared" si="61"/>
        <v>1305.0877579819312</v>
      </c>
      <c r="N400">
        <f t="shared" si="63"/>
        <v>349</v>
      </c>
    </row>
    <row r="401" spans="2:14" x14ac:dyDescent="0.2">
      <c r="B401">
        <f t="shared" si="55"/>
        <v>350</v>
      </c>
      <c r="C401" t="str">
        <f>IF(B400&lt;User!$B$25, Quellstärke/(Volumen*Verlustrate)*(1-EXP(-Verlustrate*B401)),"")</f>
        <v/>
      </c>
      <c r="D401">
        <f>IF(B401&gt;User!$B$25, Quellstärke/(Volumen*Verlustrate)*(1-EXP(-Verlustrate*User!$B$25))  * EXP(-Verlustrate*(B401-User!$B$25)), "")</f>
        <v>0.13379243613156655</v>
      </c>
      <c r="E401">
        <f t="shared" si="64"/>
        <v>0.13379243613156655</v>
      </c>
      <c r="F401">
        <f t="shared" si="56"/>
        <v>197.72125605461429</v>
      </c>
      <c r="G401">
        <f t="shared" si="57"/>
        <v>395.44251210922857</v>
      </c>
      <c r="H401">
        <f t="shared" si="58"/>
        <v>1186.3275363276871</v>
      </c>
      <c r="I401">
        <f t="shared" si="62"/>
        <v>350</v>
      </c>
      <c r="J401">
        <f>IF(B400&lt;User!$B$25, C401+C$32/(INTERZONALFLOW)*(1-EXP(-INTERZONALFLOW/NFVOL*B401)),D401)</f>
        <v>0.13379243613156655</v>
      </c>
      <c r="K401">
        <f t="shared" si="59"/>
        <v>217.51562977359254</v>
      </c>
      <c r="L401">
        <f t="shared" si="60"/>
        <v>435.03125954718507</v>
      </c>
      <c r="M401">
        <f t="shared" si="61"/>
        <v>1305.093778641557</v>
      </c>
      <c r="N401">
        <f t="shared" si="63"/>
        <v>350</v>
      </c>
    </row>
    <row r="402" spans="2:14" x14ac:dyDescent="0.2">
      <c r="B402">
        <f t="shared" si="55"/>
        <v>351</v>
      </c>
      <c r="C402" t="str">
        <f>IF(B401&lt;User!$B$25, Quellstärke/(Volumen*Verlustrate)*(1-EXP(-Verlustrate*B402)),"")</f>
        <v/>
      </c>
      <c r="D402">
        <f>IF(B402&gt;User!$B$25, Quellstärke/(Volumen*Verlustrate)*(1-EXP(-Verlustrate*User!$B$25))  * EXP(-Verlustrate*(B402-User!$B$25)), "")</f>
        <v>0.13020637845793839</v>
      </c>
      <c r="E402">
        <f t="shared" si="64"/>
        <v>0.13020637845793839</v>
      </c>
      <c r="F402">
        <f t="shared" si="56"/>
        <v>197.72223260245272</v>
      </c>
      <c r="G402">
        <f t="shared" si="57"/>
        <v>395.44446520490544</v>
      </c>
      <c r="H402">
        <f t="shared" si="58"/>
        <v>1186.3333956147178</v>
      </c>
      <c r="I402">
        <f t="shared" si="62"/>
        <v>351</v>
      </c>
      <c r="J402">
        <f>IF(B401&lt;User!$B$25, C402+C$32/(INTERZONALFLOW)*(1-EXP(-INTERZONALFLOW/NFVOL*B402)),D402)</f>
        <v>0.13020637845793839</v>
      </c>
      <c r="K402">
        <f t="shared" si="59"/>
        <v>217.51660632143097</v>
      </c>
      <c r="L402">
        <f t="shared" si="60"/>
        <v>435.03321264286194</v>
      </c>
      <c r="M402">
        <f t="shared" si="61"/>
        <v>1305.0996379285878</v>
      </c>
      <c r="N402">
        <f t="shared" si="63"/>
        <v>351</v>
      </c>
    </row>
    <row r="403" spans="2:14" x14ac:dyDescent="0.2">
      <c r="B403">
        <f t="shared" si="55"/>
        <v>352</v>
      </c>
      <c r="C403" t="str">
        <f>IF(B402&lt;User!$B$25, Quellstärke/(Volumen*Verlustrate)*(1-EXP(-Verlustrate*B403)),"")</f>
        <v/>
      </c>
      <c r="D403">
        <f>IF(B403&gt;User!$B$25, Quellstärke/(Volumen*Verlustrate)*(1-EXP(-Verlustrate*User!$B$25))  * EXP(-Verlustrate*(B403-User!$B$25)), "")</f>
        <v>0.12671643839761049</v>
      </c>
      <c r="E403">
        <f t="shared" si="64"/>
        <v>0.12671643839761049</v>
      </c>
      <c r="F403">
        <f t="shared" si="56"/>
        <v>197.72318297574071</v>
      </c>
      <c r="G403">
        <f t="shared" si="57"/>
        <v>395.44636595148143</v>
      </c>
      <c r="H403">
        <f t="shared" si="58"/>
        <v>1186.3390978544458</v>
      </c>
      <c r="I403">
        <f t="shared" si="62"/>
        <v>352</v>
      </c>
      <c r="J403">
        <f>IF(B402&lt;User!$B$25, C403+C$32/(INTERZONALFLOW)*(1-EXP(-INTERZONALFLOW/NFVOL*B403)),D403)</f>
        <v>0.12671643839761049</v>
      </c>
      <c r="K403">
        <f t="shared" si="59"/>
        <v>217.51755669471896</v>
      </c>
      <c r="L403">
        <f t="shared" si="60"/>
        <v>435.03511338943792</v>
      </c>
      <c r="M403">
        <f t="shared" si="61"/>
        <v>1305.1053401683157</v>
      </c>
      <c r="N403">
        <f t="shared" si="63"/>
        <v>352</v>
      </c>
    </row>
    <row r="404" spans="2:14" x14ac:dyDescent="0.2">
      <c r="B404">
        <f t="shared" si="55"/>
        <v>353</v>
      </c>
      <c r="C404" t="str">
        <f>IF(B403&lt;User!$B$25, Quellstärke/(Volumen*Verlustrate)*(1-EXP(-Verlustrate*B404)),"")</f>
        <v/>
      </c>
      <c r="D404">
        <f>IF(B404&gt;User!$B$25, Quellstärke/(Volumen*Verlustrate)*(1-EXP(-Verlustrate*User!$B$25))  * EXP(-Verlustrate*(B404-User!$B$25)), "")</f>
        <v>0.12332003969653797</v>
      </c>
      <c r="E404">
        <f t="shared" si="64"/>
        <v>0.12332003969653797</v>
      </c>
      <c r="F404">
        <f t="shared" si="56"/>
        <v>197.72410787603843</v>
      </c>
      <c r="G404">
        <f t="shared" si="57"/>
        <v>395.44821575207686</v>
      </c>
      <c r="H404">
        <f t="shared" si="58"/>
        <v>1186.3446472562321</v>
      </c>
      <c r="I404">
        <f t="shared" si="62"/>
        <v>353</v>
      </c>
      <c r="J404">
        <f>IF(B403&lt;User!$B$25, C404+C$32/(INTERZONALFLOW)*(1-EXP(-INTERZONALFLOW/NFVOL*B404)),D404)</f>
        <v>0.12332003969653797</v>
      </c>
      <c r="K404">
        <f t="shared" si="59"/>
        <v>217.51848159501668</v>
      </c>
      <c r="L404">
        <f t="shared" si="60"/>
        <v>435.03696319003336</v>
      </c>
      <c r="M404">
        <f t="shared" si="61"/>
        <v>1305.110889570102</v>
      </c>
      <c r="N404">
        <f t="shared" si="63"/>
        <v>353</v>
      </c>
    </row>
    <row r="405" spans="2:14" x14ac:dyDescent="0.2">
      <c r="B405">
        <f t="shared" si="55"/>
        <v>354</v>
      </c>
      <c r="C405" t="str">
        <f>IF(B404&lt;User!$B$25, Quellstärke/(Volumen*Verlustrate)*(1-EXP(-Verlustrate*B405)),"")</f>
        <v/>
      </c>
      <c r="D405">
        <f>IF(B405&gt;User!$B$25, Quellstärke/(Volumen*Verlustrate)*(1-EXP(-Verlustrate*User!$B$25))  * EXP(-Verlustrate*(B405-User!$B$25)), "")</f>
        <v>0.12001467515237928</v>
      </c>
      <c r="E405">
        <f t="shared" si="64"/>
        <v>0.12001467515237928</v>
      </c>
      <c r="F405">
        <f t="shared" si="56"/>
        <v>197.72500798610207</v>
      </c>
      <c r="G405">
        <f t="shared" si="57"/>
        <v>395.45001597220414</v>
      </c>
      <c r="H405">
        <f t="shared" si="58"/>
        <v>1186.3500479166139</v>
      </c>
      <c r="I405">
        <f t="shared" si="62"/>
        <v>354</v>
      </c>
      <c r="J405">
        <f>IF(B404&lt;User!$B$25, C405+C$32/(INTERZONALFLOW)*(1-EXP(-INTERZONALFLOW/NFVOL*B405)),D405)</f>
        <v>0.12001467515237928</v>
      </c>
      <c r="K405">
        <f t="shared" si="59"/>
        <v>217.51938170508032</v>
      </c>
      <c r="L405">
        <f t="shared" si="60"/>
        <v>435.03876341016064</v>
      </c>
      <c r="M405">
        <f t="shared" si="61"/>
        <v>1305.1162902304839</v>
      </c>
      <c r="N405">
        <f t="shared" si="63"/>
        <v>354</v>
      </c>
    </row>
    <row r="406" spans="2:14" x14ac:dyDescent="0.2">
      <c r="B406">
        <f t="shared" si="55"/>
        <v>355</v>
      </c>
      <c r="C406" t="str">
        <f>IF(B405&lt;User!$B$25, Quellstärke/(Volumen*Verlustrate)*(1-EXP(-Verlustrate*B406)),"")</f>
        <v/>
      </c>
      <c r="D406">
        <f>IF(B406&gt;User!$B$25, Quellstärke/(Volumen*Verlustrate)*(1-EXP(-Verlustrate*User!$B$25))  * EXP(-Verlustrate*(B406-User!$B$25)), "")</f>
        <v>0.11679790476369323</v>
      </c>
      <c r="E406">
        <f t="shared" si="64"/>
        <v>0.11679790476369323</v>
      </c>
      <c r="F406">
        <f t="shared" si="56"/>
        <v>197.7258839703878</v>
      </c>
      <c r="G406">
        <f t="shared" si="57"/>
        <v>395.4517679407756</v>
      </c>
      <c r="H406">
        <f t="shared" si="58"/>
        <v>1186.3553038223283</v>
      </c>
      <c r="I406">
        <f t="shared" si="62"/>
        <v>355</v>
      </c>
      <c r="J406">
        <f>IF(B405&lt;User!$B$25, C406+C$32/(INTERZONALFLOW)*(1-EXP(-INTERZONALFLOW/NFVOL*B406)),D406)</f>
        <v>0.11679790476369323</v>
      </c>
      <c r="K406">
        <f t="shared" si="59"/>
        <v>217.52025768936605</v>
      </c>
      <c r="L406">
        <f t="shared" si="60"/>
        <v>435.0405153787321</v>
      </c>
      <c r="M406">
        <f t="shared" si="61"/>
        <v>1305.1215461361983</v>
      </c>
      <c r="N406">
        <f t="shared" si="63"/>
        <v>355</v>
      </c>
    </row>
    <row r="407" spans="2:14" x14ac:dyDescent="0.2">
      <c r="B407">
        <f t="shared" si="55"/>
        <v>356</v>
      </c>
      <c r="C407" t="str">
        <f>IF(B406&lt;User!$B$25, Quellstärke/(Volumen*Verlustrate)*(1-EXP(-Verlustrate*B407)),"")</f>
        <v/>
      </c>
      <c r="D407">
        <f>IF(B407&gt;User!$B$25, Quellstärke/(Volumen*Verlustrate)*(1-EXP(-Verlustrate*User!$B$25))  * EXP(-Verlustrate*(B407-User!$B$25)), "")</f>
        <v>0.11366735392874436</v>
      </c>
      <c r="E407">
        <f t="shared" si="64"/>
        <v>0.11366735392874436</v>
      </c>
      <c r="F407">
        <f t="shared" si="56"/>
        <v>197.72673647554225</v>
      </c>
      <c r="G407">
        <f t="shared" si="57"/>
        <v>395.45347295108451</v>
      </c>
      <c r="H407">
        <f t="shared" si="58"/>
        <v>1186.3604188532552</v>
      </c>
      <c r="I407">
        <f t="shared" si="62"/>
        <v>356</v>
      </c>
      <c r="J407">
        <f>IF(B406&lt;User!$B$25, C407+C$32/(INTERZONALFLOW)*(1-EXP(-INTERZONALFLOW/NFVOL*B407)),D407)</f>
        <v>0.11366735392874436</v>
      </c>
      <c r="K407">
        <f t="shared" si="59"/>
        <v>217.5211101945205</v>
      </c>
      <c r="L407">
        <f t="shared" si="60"/>
        <v>435.04222038904101</v>
      </c>
      <c r="M407">
        <f t="shared" si="61"/>
        <v>1305.1266611671251</v>
      </c>
      <c r="N407">
        <f t="shared" si="63"/>
        <v>356</v>
      </c>
    </row>
    <row r="408" spans="2:14" x14ac:dyDescent="0.2">
      <c r="B408">
        <f t="shared" si="55"/>
        <v>357</v>
      </c>
      <c r="C408" t="str">
        <f>IF(B407&lt;User!$B$25, Quellstärke/(Volumen*Verlustrate)*(1-EXP(-Verlustrate*B408)),"")</f>
        <v/>
      </c>
      <c r="D408">
        <f>IF(B408&gt;User!$B$25, Quellstärke/(Volumen*Verlustrate)*(1-EXP(-Verlustrate*User!$B$25))  * EXP(-Verlustrate*(B408-User!$B$25)), "")</f>
        <v>0.11062071169258419</v>
      </c>
      <c r="E408">
        <f t="shared" si="64"/>
        <v>0.11062071169258419</v>
      </c>
      <c r="F408">
        <f t="shared" si="56"/>
        <v>197.72756613087995</v>
      </c>
      <c r="G408">
        <f t="shared" si="57"/>
        <v>395.4551322617599</v>
      </c>
      <c r="H408">
        <f t="shared" si="58"/>
        <v>1186.3653967852813</v>
      </c>
      <c r="I408">
        <f t="shared" si="62"/>
        <v>357</v>
      </c>
      <c r="J408">
        <f>IF(B407&lt;User!$B$25, C408+C$32/(INTERZONALFLOW)*(1-EXP(-INTERZONALFLOW/NFVOL*B408)),D408)</f>
        <v>0.11062071169258419</v>
      </c>
      <c r="K408">
        <f t="shared" si="59"/>
        <v>217.5219398498582</v>
      </c>
      <c r="L408">
        <f t="shared" si="60"/>
        <v>435.0438796997164</v>
      </c>
      <c r="M408">
        <f t="shared" si="61"/>
        <v>1305.1316390991512</v>
      </c>
      <c r="N408">
        <f t="shared" si="63"/>
        <v>357</v>
      </c>
    </row>
    <row r="409" spans="2:14" x14ac:dyDescent="0.2">
      <c r="B409">
        <f t="shared" si="55"/>
        <v>358</v>
      </c>
      <c r="C409" t="str">
        <f>IF(B408&lt;User!$B$25, Quellstärke/(Volumen*Verlustrate)*(1-EXP(-Verlustrate*B409)),"")</f>
        <v/>
      </c>
      <c r="D409">
        <f>IF(B409&gt;User!$B$25, Quellstärke/(Volumen*Verlustrate)*(1-EXP(-Verlustrate*User!$B$25))  * EXP(-Verlustrate*(B409-User!$B$25)), "")</f>
        <v>0.10765572904111882</v>
      </c>
      <c r="E409">
        <f t="shared" si="64"/>
        <v>0.10765572904111882</v>
      </c>
      <c r="F409">
        <f t="shared" si="56"/>
        <v>197.72837354884777</v>
      </c>
      <c r="G409">
        <f t="shared" si="57"/>
        <v>395.45674709769554</v>
      </c>
      <c r="H409">
        <f t="shared" si="58"/>
        <v>1186.3702412930882</v>
      </c>
      <c r="I409">
        <f t="shared" si="62"/>
        <v>358</v>
      </c>
      <c r="J409">
        <f>IF(B408&lt;User!$B$25, C409+C$32/(INTERZONALFLOW)*(1-EXP(-INTERZONALFLOW/NFVOL*B409)),D409)</f>
        <v>0.10765572904111882</v>
      </c>
      <c r="K409">
        <f t="shared" si="59"/>
        <v>217.52274726782602</v>
      </c>
      <c r="L409">
        <f t="shared" si="60"/>
        <v>435.04549453565204</v>
      </c>
      <c r="M409">
        <f t="shared" si="61"/>
        <v>1305.1364836069581</v>
      </c>
      <c r="N409">
        <f t="shared" si="63"/>
        <v>358</v>
      </c>
    </row>
    <row r="410" spans="2:14" x14ac:dyDescent="0.2">
      <c r="B410">
        <f t="shared" si="55"/>
        <v>359</v>
      </c>
      <c r="C410" t="str">
        <f>IF(B409&lt;User!$B$25, Quellstärke/(Volumen*Verlustrate)*(1-EXP(-Verlustrate*B410)),"")</f>
        <v/>
      </c>
      <c r="D410">
        <f>IF(B410&gt;User!$B$25, Quellstärke/(Volumen*Verlustrate)*(1-EXP(-Verlustrate*User!$B$25))  * EXP(-Verlustrate*(B410-User!$B$25)), "")</f>
        <v>0.10477021724089783</v>
      </c>
      <c r="E410">
        <f t="shared" si="64"/>
        <v>0.10477021724089783</v>
      </c>
      <c r="F410">
        <f t="shared" si="56"/>
        <v>197.72915932547707</v>
      </c>
      <c r="G410">
        <f t="shared" si="57"/>
        <v>395.45831865095414</v>
      </c>
      <c r="H410">
        <f t="shared" si="58"/>
        <v>1186.374955952864</v>
      </c>
      <c r="I410">
        <f t="shared" si="62"/>
        <v>359</v>
      </c>
      <c r="J410">
        <f>IF(B409&lt;User!$B$25, C410+C$32/(INTERZONALFLOW)*(1-EXP(-INTERZONALFLOW/NFVOL*B410)),D410)</f>
        <v>0.10477021724089783</v>
      </c>
      <c r="K410">
        <f t="shared" si="59"/>
        <v>217.52353304445532</v>
      </c>
      <c r="L410">
        <f t="shared" si="60"/>
        <v>435.04706608891064</v>
      </c>
      <c r="M410">
        <f t="shared" si="61"/>
        <v>1305.1411982667339</v>
      </c>
      <c r="N410">
        <f t="shared" si="63"/>
        <v>359</v>
      </c>
    </row>
    <row r="411" spans="2:14" x14ac:dyDescent="0.2">
      <c r="B411">
        <f t="shared" si="55"/>
        <v>360</v>
      </c>
      <c r="C411" t="str">
        <f>IF(B410&lt;User!$B$25, Quellstärke/(Volumen*Verlustrate)*(1-EXP(-Verlustrate*B411)),"")</f>
        <v/>
      </c>
      <c r="D411">
        <f>IF(B411&gt;User!$B$25, Quellstärke/(Volumen*Verlustrate)*(1-EXP(-Verlustrate*User!$B$25))  * EXP(-Verlustrate*(B411-User!$B$25)), "")</f>
        <v>0.1019620462234052</v>
      </c>
      <c r="E411">
        <f t="shared" si="64"/>
        <v>0.1019620462234052</v>
      </c>
      <c r="F411">
        <f t="shared" si="56"/>
        <v>197.72992404082373</v>
      </c>
      <c r="G411">
        <f t="shared" si="57"/>
        <v>395.45984808164746</v>
      </c>
      <c r="H411">
        <f t="shared" si="58"/>
        <v>1186.3795442449441</v>
      </c>
      <c r="I411">
        <f t="shared" si="62"/>
        <v>360</v>
      </c>
      <c r="J411">
        <f>IF(B410&lt;User!$B$25, C411+C$32/(INTERZONALFLOW)*(1-EXP(-INTERZONALFLOW/NFVOL*B411)),D411)</f>
        <v>0.1019620462234052</v>
      </c>
      <c r="K411">
        <f t="shared" si="59"/>
        <v>217.52429775980198</v>
      </c>
      <c r="L411">
        <f t="shared" si="60"/>
        <v>435.04859551960396</v>
      </c>
      <c r="M411">
        <f t="shared" si="61"/>
        <v>1305.1457865588141</v>
      </c>
      <c r="N411">
        <f t="shared" si="63"/>
        <v>360</v>
      </c>
    </row>
    <row r="412" spans="2:14" x14ac:dyDescent="0.2">
      <c r="B412">
        <f t="shared" si="55"/>
        <v>361</v>
      </c>
      <c r="C412" t="str">
        <f>IF(B411&lt;User!$B$25, Quellstärke/(Volumen*Verlustrate)*(1-EXP(-Verlustrate*B412)),"")</f>
        <v/>
      </c>
      <c r="D412">
        <f>IF(B412&gt;User!$B$25, Quellstärke/(Volumen*Verlustrate)*(1-EXP(-Verlustrate*User!$B$25))  * EXP(-Verlustrate*(B412-User!$B$25)), "")</f>
        <v>9.9229143012653273E-2</v>
      </c>
      <c r="E412">
        <f t="shared" si="64"/>
        <v>9.9229143012653273E-2</v>
      </c>
      <c r="F412">
        <f t="shared" si="56"/>
        <v>197.73066825939634</v>
      </c>
      <c r="G412">
        <f t="shared" si="57"/>
        <v>395.46133651879268</v>
      </c>
      <c r="H412">
        <f t="shared" si="58"/>
        <v>1186.3840095563796</v>
      </c>
      <c r="I412">
        <f t="shared" si="62"/>
        <v>361</v>
      </c>
      <c r="J412">
        <f>IF(B411&lt;User!$B$25, C412+C$32/(INTERZONALFLOW)*(1-EXP(-INTERZONALFLOW/NFVOL*B412)),D412)</f>
        <v>9.9229143012653273E-2</v>
      </c>
      <c r="K412">
        <f t="shared" si="59"/>
        <v>217.52504197837459</v>
      </c>
      <c r="L412">
        <f t="shared" si="60"/>
        <v>435.05008395674918</v>
      </c>
      <c r="M412">
        <f t="shared" si="61"/>
        <v>1305.1502518702496</v>
      </c>
      <c r="N412">
        <f t="shared" si="63"/>
        <v>361</v>
      </c>
    </row>
    <row r="413" spans="2:14" x14ac:dyDescent="0.2">
      <c r="B413">
        <f t="shared" si="55"/>
        <v>362</v>
      </c>
      <c r="C413" t="str">
        <f>IF(B412&lt;User!$B$25, Quellstärke/(Volumen*Verlustrate)*(1-EXP(-Verlustrate*B413)),"")</f>
        <v/>
      </c>
      <c r="D413">
        <f>IF(B413&gt;User!$B$25, Quellstärke/(Volumen*Verlustrate)*(1-EXP(-Verlustrate*User!$B$25))  * EXP(-Verlustrate*(B413-User!$B$25)), "")</f>
        <v>9.6569490194924945E-2</v>
      </c>
      <c r="E413">
        <f t="shared" si="64"/>
        <v>9.6569490194924945E-2</v>
      </c>
      <c r="F413">
        <f t="shared" si="56"/>
        <v>197.7313925305728</v>
      </c>
      <c r="G413">
        <f t="shared" si="57"/>
        <v>395.46278506114561</v>
      </c>
      <c r="H413">
        <f t="shared" si="58"/>
        <v>1186.3883551834383</v>
      </c>
      <c r="I413">
        <f t="shared" si="62"/>
        <v>362</v>
      </c>
      <c r="J413">
        <f>IF(B412&lt;User!$B$25, C413+C$32/(INTERZONALFLOW)*(1-EXP(-INTERZONALFLOW/NFVOL*B413)),D413)</f>
        <v>9.6569490194924945E-2</v>
      </c>
      <c r="K413">
        <f t="shared" si="59"/>
        <v>217.52576624955105</v>
      </c>
      <c r="L413">
        <f t="shared" si="60"/>
        <v>435.05153249910211</v>
      </c>
      <c r="M413">
        <f t="shared" si="61"/>
        <v>1305.1545974973083</v>
      </c>
      <c r="N413">
        <f t="shared" si="63"/>
        <v>362</v>
      </c>
    </row>
    <row r="414" spans="2:14" x14ac:dyDescent="0.2">
      <c r="B414">
        <f t="shared" si="55"/>
        <v>363</v>
      </c>
      <c r="C414" t="str">
        <f>IF(B413&lt;User!$B$25, Quellstärke/(Volumen*Verlustrate)*(1-EXP(-Verlustrate*B414)),"")</f>
        <v/>
      </c>
      <c r="D414">
        <f>IF(B414&gt;User!$B$25, Quellstärke/(Volumen*Verlustrate)*(1-EXP(-Verlustrate*User!$B$25))  * EXP(-Verlustrate*(B414-User!$B$25)), "")</f>
        <v>9.3981124429528926E-2</v>
      </c>
      <c r="E414">
        <f t="shared" si="64"/>
        <v>9.3981124429528926E-2</v>
      </c>
      <c r="F414">
        <f t="shared" si="56"/>
        <v>197.73209738900601</v>
      </c>
      <c r="G414">
        <f t="shared" si="57"/>
        <v>395.46419477801203</v>
      </c>
      <c r="H414">
        <f t="shared" si="58"/>
        <v>1186.3925843340376</v>
      </c>
      <c r="I414">
        <f t="shared" si="62"/>
        <v>363</v>
      </c>
      <c r="J414">
        <f>IF(B413&lt;User!$B$25, C414+C$32/(INTERZONALFLOW)*(1-EXP(-INTERZONALFLOW/NFVOL*B414)),D414)</f>
        <v>9.3981124429528926E-2</v>
      </c>
      <c r="K414">
        <f t="shared" si="59"/>
        <v>217.52647110798426</v>
      </c>
      <c r="L414">
        <f t="shared" si="60"/>
        <v>435.05294221596853</v>
      </c>
      <c r="M414">
        <f t="shared" si="61"/>
        <v>1305.1588266479075</v>
      </c>
      <c r="N414">
        <f t="shared" si="63"/>
        <v>363</v>
      </c>
    </row>
    <row r="415" spans="2:14" x14ac:dyDescent="0.2">
      <c r="B415">
        <f t="shared" si="55"/>
        <v>364</v>
      </c>
      <c r="C415" t="str">
        <f>IF(B414&lt;User!$B$25, Quellstärke/(Volumen*Verlustrate)*(1-EXP(-Verlustrate*B415)),"")</f>
        <v/>
      </c>
      <c r="D415">
        <f>IF(B415&gt;User!$B$25, Quellstärke/(Volumen*Verlustrate)*(1-EXP(-Verlustrate*User!$B$25))  * EXP(-Verlustrate*(B415-User!$B$25)), "")</f>
        <v>9.1462134999474101E-2</v>
      </c>
      <c r="E415">
        <f t="shared" si="64"/>
        <v>9.1462134999474101E-2</v>
      </c>
      <c r="F415">
        <f t="shared" si="56"/>
        <v>197.73278335501851</v>
      </c>
      <c r="G415">
        <f t="shared" si="57"/>
        <v>395.46556671003702</v>
      </c>
      <c r="H415">
        <f t="shared" si="58"/>
        <v>1186.3967001301125</v>
      </c>
      <c r="I415">
        <f t="shared" si="62"/>
        <v>364</v>
      </c>
      <c r="J415">
        <f>IF(B414&lt;User!$B$25, C415+C$32/(INTERZONALFLOW)*(1-EXP(-INTERZONALFLOW/NFVOL*B415)),D415)</f>
        <v>9.1462134999474101E-2</v>
      </c>
      <c r="K415">
        <f t="shared" si="59"/>
        <v>217.52715707399676</v>
      </c>
      <c r="L415">
        <f t="shared" si="60"/>
        <v>435.05431414799352</v>
      </c>
      <c r="M415">
        <f t="shared" si="61"/>
        <v>1305.1629424439825</v>
      </c>
      <c r="N415">
        <f t="shared" si="63"/>
        <v>364</v>
      </c>
    </row>
    <row r="416" spans="2:14" x14ac:dyDescent="0.2">
      <c r="B416">
        <f t="shared" si="55"/>
        <v>365</v>
      </c>
      <c r="C416" t="str">
        <f>IF(B415&lt;User!$B$25, Quellstärke/(Volumen*Verlustrate)*(1-EXP(-Verlustrate*B416)),"")</f>
        <v/>
      </c>
      <c r="D416">
        <f>IF(B416&gt;User!$B$25, Quellstärke/(Volumen*Verlustrate)*(1-EXP(-Verlustrate*User!$B$25))  * EXP(-Verlustrate*(B416-User!$B$25)), "")</f>
        <v>8.9010662400987622E-2</v>
      </c>
      <c r="E416">
        <f t="shared" si="64"/>
        <v>8.9010662400987622E-2</v>
      </c>
      <c r="F416">
        <f t="shared" si="56"/>
        <v>197.73345093498651</v>
      </c>
      <c r="G416">
        <f t="shared" si="57"/>
        <v>395.46690186997301</v>
      </c>
      <c r="H416">
        <f t="shared" si="58"/>
        <v>1186.4007056099206</v>
      </c>
      <c r="I416">
        <f t="shared" si="62"/>
        <v>365</v>
      </c>
      <c r="J416">
        <f>IF(B415&lt;User!$B$25, C416+C$32/(INTERZONALFLOW)*(1-EXP(-INTERZONALFLOW/NFVOL*B416)),D416)</f>
        <v>8.9010662400987622E-2</v>
      </c>
      <c r="K416">
        <f t="shared" si="59"/>
        <v>217.52782465396476</v>
      </c>
      <c r="L416">
        <f t="shared" si="60"/>
        <v>435.05564930792951</v>
      </c>
      <c r="M416">
        <f t="shared" si="61"/>
        <v>1305.1669479237905</v>
      </c>
      <c r="N416">
        <f t="shared" si="63"/>
        <v>365</v>
      </c>
    </row>
    <row r="417" spans="2:14" x14ac:dyDescent="0.2">
      <c r="B417">
        <f t="shared" si="55"/>
        <v>366</v>
      </c>
      <c r="C417" t="str">
        <f>IF(B416&lt;User!$B$25, Quellstärke/(Volumen*Verlustrate)*(1-EXP(-Verlustrate*B417)),"")</f>
        <v/>
      </c>
      <c r="D417">
        <f>IF(B417&gt;User!$B$25, Quellstärke/(Volumen*Verlustrate)*(1-EXP(-Verlustrate*User!$B$25))  * EXP(-Verlustrate*(B417-User!$B$25)), "")</f>
        <v>8.6624896970841123E-2</v>
      </c>
      <c r="E417">
        <f t="shared" si="64"/>
        <v>8.6624896970841123E-2</v>
      </c>
      <c r="F417">
        <f t="shared" si="56"/>
        <v>197.73410062171379</v>
      </c>
      <c r="G417">
        <f t="shared" si="57"/>
        <v>395.46820124342759</v>
      </c>
      <c r="H417">
        <f t="shared" si="58"/>
        <v>1186.4046037302842</v>
      </c>
      <c r="I417">
        <f t="shared" si="62"/>
        <v>366</v>
      </c>
      <c r="J417">
        <f>IF(B416&lt;User!$B$25, C417+C$32/(INTERZONALFLOW)*(1-EXP(-INTERZONALFLOW/NFVOL*B417)),D417)</f>
        <v>8.6624896970841123E-2</v>
      </c>
      <c r="K417">
        <f t="shared" si="59"/>
        <v>217.52847434069204</v>
      </c>
      <c r="L417">
        <f t="shared" si="60"/>
        <v>435.05694868138409</v>
      </c>
      <c r="M417">
        <f t="shared" si="61"/>
        <v>1305.1708460441541</v>
      </c>
      <c r="N417">
        <f t="shared" si="63"/>
        <v>366</v>
      </c>
    </row>
    <row r="418" spans="2:14" x14ac:dyDescent="0.2">
      <c r="B418">
        <f t="shared" si="55"/>
        <v>367</v>
      </c>
      <c r="C418" t="str">
        <f>IF(B417&lt;User!$B$25, Quellstärke/(Volumen*Verlustrate)*(1-EXP(-Verlustrate*B418)),"")</f>
        <v/>
      </c>
      <c r="D418">
        <f>IF(B418&gt;User!$B$25, Quellstärke/(Volumen*Verlustrate)*(1-EXP(-Verlustrate*User!$B$25))  * EXP(-Verlustrate*(B418-User!$B$25)), "")</f>
        <v>8.4303077550466204E-2</v>
      </c>
      <c r="E418">
        <f t="shared" si="64"/>
        <v>8.4303077550466204E-2</v>
      </c>
      <c r="F418">
        <f t="shared" si="56"/>
        <v>197.73473289479543</v>
      </c>
      <c r="G418">
        <f t="shared" si="57"/>
        <v>395.46946578959086</v>
      </c>
      <c r="H418">
        <f t="shared" si="58"/>
        <v>1186.4083973687739</v>
      </c>
      <c r="I418">
        <f t="shared" si="62"/>
        <v>367</v>
      </c>
      <c r="J418">
        <f>IF(B417&lt;User!$B$25, C418+C$32/(INTERZONALFLOW)*(1-EXP(-INTERZONALFLOW/NFVOL*B418)),D418)</f>
        <v>8.4303077550466204E-2</v>
      </c>
      <c r="K418">
        <f t="shared" si="59"/>
        <v>217.52910661377368</v>
      </c>
      <c r="L418">
        <f t="shared" si="60"/>
        <v>435.05821322754736</v>
      </c>
      <c r="M418">
        <f t="shared" si="61"/>
        <v>1305.1746396826438</v>
      </c>
      <c r="N418">
        <f t="shared" si="63"/>
        <v>367</v>
      </c>
    </row>
    <row r="419" spans="2:14" x14ac:dyDescent="0.2">
      <c r="B419">
        <f t="shared" si="55"/>
        <v>368</v>
      </c>
      <c r="C419" t="str">
        <f>IF(B418&lt;User!$B$25, Quellstärke/(Volumen*Verlustrate)*(1-EXP(-Verlustrate*B419)),"")</f>
        <v/>
      </c>
      <c r="D419">
        <f>IF(B419&gt;User!$B$25, Quellstärke/(Volumen*Verlustrate)*(1-EXP(-Verlustrate*User!$B$25))  * EXP(-Verlustrate*(B419-User!$B$25)), "")</f>
        <v>8.2043490185878393E-2</v>
      </c>
      <c r="E419">
        <f t="shared" si="64"/>
        <v>8.2043490185878393E-2</v>
      </c>
      <c r="F419">
        <f t="shared" si="56"/>
        <v>197.73534822097182</v>
      </c>
      <c r="G419">
        <f t="shared" si="57"/>
        <v>395.47069644194363</v>
      </c>
      <c r="H419">
        <f t="shared" si="58"/>
        <v>1186.4120893258323</v>
      </c>
      <c r="I419">
        <f t="shared" si="62"/>
        <v>368</v>
      </c>
      <c r="J419">
        <f>IF(B418&lt;User!$B$25, C419+C$32/(INTERZONALFLOW)*(1-EXP(-INTERZONALFLOW/NFVOL*B419)),D419)</f>
        <v>8.2043490185878393E-2</v>
      </c>
      <c r="K419">
        <f t="shared" si="59"/>
        <v>217.52972193995006</v>
      </c>
      <c r="L419">
        <f t="shared" si="60"/>
        <v>435.05944387990013</v>
      </c>
      <c r="M419">
        <f t="shared" si="61"/>
        <v>1305.1783316397023</v>
      </c>
      <c r="N419">
        <f t="shared" si="63"/>
        <v>368</v>
      </c>
    </row>
    <row r="420" spans="2:14" x14ac:dyDescent="0.2">
      <c r="B420">
        <f t="shared" si="55"/>
        <v>369</v>
      </c>
      <c r="C420" t="str">
        <f>IF(B419&lt;User!$B$25, Quellstärke/(Volumen*Verlustrate)*(1-EXP(-Verlustrate*B420)),"")</f>
        <v/>
      </c>
      <c r="D420">
        <f>IF(B420&gt;User!$B$25, Quellstärke/(Volumen*Verlustrate)*(1-EXP(-Verlustrate*User!$B$25))  * EXP(-Verlustrate*(B420-User!$B$25)), "")</f>
        <v>7.9844466862444813E-2</v>
      </c>
      <c r="E420">
        <f t="shared" si="64"/>
        <v>7.9844466862444813E-2</v>
      </c>
      <c r="F420">
        <f t="shared" si="56"/>
        <v>197.73594705447329</v>
      </c>
      <c r="G420">
        <f t="shared" si="57"/>
        <v>395.47189410894657</v>
      </c>
      <c r="H420">
        <f t="shared" si="58"/>
        <v>1186.4156823268411</v>
      </c>
      <c r="I420">
        <f t="shared" si="62"/>
        <v>369</v>
      </c>
      <c r="J420">
        <f>IF(B419&lt;User!$B$25, C420+C$32/(INTERZONALFLOW)*(1-EXP(-INTERZONALFLOW/NFVOL*B420)),D420)</f>
        <v>7.9844466862444813E-2</v>
      </c>
      <c r="K420">
        <f t="shared" si="59"/>
        <v>217.53032077345154</v>
      </c>
      <c r="L420">
        <f t="shared" si="60"/>
        <v>435.06064154690307</v>
      </c>
      <c r="M420">
        <f t="shared" si="61"/>
        <v>1305.181924640711</v>
      </c>
      <c r="N420">
        <f t="shared" si="63"/>
        <v>369</v>
      </c>
    </row>
    <row r="421" spans="2:14" x14ac:dyDescent="0.2">
      <c r="B421">
        <f t="shared" si="55"/>
        <v>370</v>
      </c>
      <c r="C421" t="str">
        <f>IF(B420&lt;User!$B$25, Quellstärke/(Volumen*Verlustrate)*(1-EXP(-Verlustrate*B421)),"")</f>
        <v/>
      </c>
      <c r="D421">
        <f>IF(B421&gt;User!$B$25, Quellstärke/(Volumen*Verlustrate)*(1-EXP(-Verlustrate*User!$B$25))  * EXP(-Verlustrate*(B421-User!$B$25)), "")</f>
        <v>7.7704384273566282E-2</v>
      </c>
      <c r="E421">
        <f t="shared" si="64"/>
        <v>7.7704384273566282E-2</v>
      </c>
      <c r="F421">
        <f t="shared" si="56"/>
        <v>197.73652983735533</v>
      </c>
      <c r="G421">
        <f t="shared" si="57"/>
        <v>395.47305967471067</v>
      </c>
      <c r="H421">
        <f t="shared" si="58"/>
        <v>1186.4191790241334</v>
      </c>
      <c r="I421">
        <f t="shared" si="62"/>
        <v>370</v>
      </c>
      <c r="J421">
        <f>IF(B420&lt;User!$B$25, C421+C$32/(INTERZONALFLOW)*(1-EXP(-INTERZONALFLOW/NFVOL*B421)),D421)</f>
        <v>7.7704384273566282E-2</v>
      </c>
      <c r="K421">
        <f t="shared" si="59"/>
        <v>217.53090355633358</v>
      </c>
      <c r="L421">
        <f t="shared" si="60"/>
        <v>435.06180711266717</v>
      </c>
      <c r="M421">
        <f t="shared" si="61"/>
        <v>1305.1854213380034</v>
      </c>
      <c r="N421">
        <f t="shared" si="63"/>
        <v>370</v>
      </c>
    </row>
    <row r="422" spans="2:14" x14ac:dyDescent="0.2">
      <c r="B422">
        <f t="shared" si="55"/>
        <v>371</v>
      </c>
      <c r="C422" t="str">
        <f>IF(B421&lt;User!$B$25, Quellstärke/(Volumen*Verlustrate)*(1-EXP(-Verlustrate*B422)),"")</f>
        <v/>
      </c>
      <c r="D422">
        <f>IF(B422&gt;User!$B$25, Quellstärke/(Volumen*Verlustrate)*(1-EXP(-Verlustrate*User!$B$25))  * EXP(-Verlustrate*(B422-User!$B$25)), "")</f>
        <v>7.5621662622360489E-2</v>
      </c>
      <c r="E422">
        <f t="shared" si="64"/>
        <v>7.5621662622360489E-2</v>
      </c>
      <c r="F422">
        <f t="shared" si="56"/>
        <v>197.73709699982501</v>
      </c>
      <c r="G422">
        <f t="shared" si="57"/>
        <v>395.47419399965003</v>
      </c>
      <c r="H422">
        <f t="shared" si="58"/>
        <v>1186.4225819989515</v>
      </c>
      <c r="I422">
        <f t="shared" si="62"/>
        <v>371</v>
      </c>
      <c r="J422">
        <f>IF(B421&lt;User!$B$25, C422+C$32/(INTERZONALFLOW)*(1-EXP(-INTERZONALFLOW/NFVOL*B422)),D422)</f>
        <v>7.5621662622360489E-2</v>
      </c>
      <c r="K422">
        <f t="shared" si="59"/>
        <v>217.53147071880326</v>
      </c>
      <c r="L422">
        <f t="shared" si="60"/>
        <v>435.06294143760653</v>
      </c>
      <c r="M422">
        <f t="shared" si="61"/>
        <v>1305.1888243128215</v>
      </c>
      <c r="N422">
        <f t="shared" si="63"/>
        <v>371</v>
      </c>
    </row>
    <row r="423" spans="2:14" x14ac:dyDescent="0.2">
      <c r="B423">
        <f t="shared" si="55"/>
        <v>372</v>
      </c>
      <c r="C423" t="str">
        <f>IF(B422&lt;User!$B$25, Quellstärke/(Volumen*Verlustrate)*(1-EXP(-Verlustrate*B423)),"")</f>
        <v/>
      </c>
      <c r="D423">
        <f>IF(B423&gt;User!$B$25, Quellstärke/(Volumen*Verlustrate)*(1-EXP(-Verlustrate*User!$B$25))  * EXP(-Verlustrate*(B423-User!$B$25)), "")</f>
        <v>7.3594764455465964E-2</v>
      </c>
      <c r="E423">
        <f t="shared" si="64"/>
        <v>7.3594764455465964E-2</v>
      </c>
      <c r="F423">
        <f t="shared" si="56"/>
        <v>197.73764896055843</v>
      </c>
      <c r="G423">
        <f t="shared" si="57"/>
        <v>395.47529792111686</v>
      </c>
      <c r="H423">
        <f t="shared" si="58"/>
        <v>1186.425893763352</v>
      </c>
      <c r="I423">
        <f t="shared" si="62"/>
        <v>372</v>
      </c>
      <c r="J423">
        <f>IF(B422&lt;User!$B$25, C423+C$32/(INTERZONALFLOW)*(1-EXP(-INTERZONALFLOW/NFVOL*B423)),D423)</f>
        <v>7.3594764455465964E-2</v>
      </c>
      <c r="K423">
        <f t="shared" si="59"/>
        <v>217.53202267953668</v>
      </c>
      <c r="L423">
        <f t="shared" si="60"/>
        <v>435.06404535907336</v>
      </c>
      <c r="M423">
        <f t="shared" si="61"/>
        <v>1305.1921360772219</v>
      </c>
      <c r="N423">
        <f t="shared" si="63"/>
        <v>372</v>
      </c>
    </row>
    <row r="424" spans="2:14" x14ac:dyDescent="0.2">
      <c r="B424">
        <f t="shared" si="55"/>
        <v>373</v>
      </c>
      <c r="C424" t="str">
        <f>IF(B423&lt;User!$B$25, Quellstärke/(Volumen*Verlustrate)*(1-EXP(-Verlustrate*B424)),"")</f>
        <v/>
      </c>
      <c r="D424">
        <f>IF(B424&gt;User!$B$25, Quellstärke/(Volumen*Verlustrate)*(1-EXP(-Verlustrate*User!$B$25))  * EXP(-Verlustrate*(B424-User!$B$25)), "")</f>
        <v>7.1622193528101549E-2</v>
      </c>
      <c r="E424">
        <f t="shared" si="64"/>
        <v>7.1622193528101549E-2</v>
      </c>
      <c r="F424">
        <f t="shared" si="56"/>
        <v>197.7381861270099</v>
      </c>
      <c r="G424">
        <f t="shared" si="57"/>
        <v>395.47637225401979</v>
      </c>
      <c r="H424">
        <f t="shared" si="58"/>
        <v>1186.4291167620606</v>
      </c>
      <c r="I424">
        <f t="shared" si="62"/>
        <v>373</v>
      </c>
      <c r="J424">
        <f>IF(B423&lt;User!$B$25, C424+C$32/(INTERZONALFLOW)*(1-EXP(-INTERZONALFLOW/NFVOL*B424)),D424)</f>
        <v>7.1622193528101549E-2</v>
      </c>
      <c r="K424">
        <f t="shared" si="59"/>
        <v>217.53255984598815</v>
      </c>
      <c r="L424">
        <f t="shared" si="60"/>
        <v>435.06511969197629</v>
      </c>
      <c r="M424">
        <f t="shared" si="61"/>
        <v>1305.1953590759306</v>
      </c>
      <c r="N424">
        <f t="shared" si="63"/>
        <v>373</v>
      </c>
    </row>
    <row r="425" spans="2:14" x14ac:dyDescent="0.2">
      <c r="B425">
        <f t="shared" si="55"/>
        <v>374</v>
      </c>
      <c r="C425" t="str">
        <f>IF(B424&lt;User!$B$25, Quellstärke/(Volumen*Verlustrate)*(1-EXP(-Verlustrate*B425)),"")</f>
        <v/>
      </c>
      <c r="D425">
        <f>IF(B425&gt;User!$B$25, Quellstärke/(Volumen*Verlustrate)*(1-EXP(-Verlustrate*User!$B$25))  * EXP(-Verlustrate*(B425-User!$B$25)), "")</f>
        <v>6.9702493699547952E-2</v>
      </c>
      <c r="E425">
        <f t="shared" si="64"/>
        <v>6.9702493699547952E-2</v>
      </c>
      <c r="F425">
        <f t="shared" si="56"/>
        <v>197.73870889571265</v>
      </c>
      <c r="G425">
        <f t="shared" si="57"/>
        <v>395.4774177914253</v>
      </c>
      <c r="H425">
        <f t="shared" si="58"/>
        <v>1186.432253374277</v>
      </c>
      <c r="I425">
        <f t="shared" si="62"/>
        <v>374</v>
      </c>
      <c r="J425">
        <f>IF(B424&lt;User!$B$25, C425+C$32/(INTERZONALFLOW)*(1-EXP(-INTERZONALFLOW/NFVOL*B425)),D425)</f>
        <v>6.9702493699547952E-2</v>
      </c>
      <c r="K425">
        <f t="shared" si="59"/>
        <v>217.5330826146909</v>
      </c>
      <c r="L425">
        <f t="shared" si="60"/>
        <v>435.0661652293818</v>
      </c>
      <c r="M425">
        <f t="shared" si="61"/>
        <v>1305.198495688147</v>
      </c>
      <c r="N425">
        <f t="shared" si="63"/>
        <v>374</v>
      </c>
    </row>
    <row r="426" spans="2:14" x14ac:dyDescent="0.2">
      <c r="B426">
        <f t="shared" si="55"/>
        <v>375</v>
      </c>
      <c r="C426" t="str">
        <f>IF(B425&lt;User!$B$25, Quellstärke/(Volumen*Verlustrate)*(1-EXP(-Verlustrate*B426)),"")</f>
        <v/>
      </c>
      <c r="D426">
        <f>IF(B426&gt;User!$B$25, Quellstärke/(Volumen*Verlustrate)*(1-EXP(-Verlustrate*User!$B$25))  * EXP(-Verlustrate*(B426-User!$B$25)), "")</f>
        <v>6.7834247858232416E-2</v>
      </c>
      <c r="E426">
        <f t="shared" si="64"/>
        <v>6.7834247858232416E-2</v>
      </c>
      <c r="F426">
        <f t="shared" si="56"/>
        <v>197.7392176525716</v>
      </c>
      <c r="G426">
        <f t="shared" si="57"/>
        <v>395.47843530514319</v>
      </c>
      <c r="H426">
        <f t="shared" si="58"/>
        <v>1186.4353059154307</v>
      </c>
      <c r="I426">
        <f t="shared" si="62"/>
        <v>375</v>
      </c>
      <c r="J426">
        <f>IF(B425&lt;User!$B$25, C426+C$32/(INTERZONALFLOW)*(1-EXP(-INTERZONALFLOW/NFVOL*B426)),D426)</f>
        <v>6.7834247858232416E-2</v>
      </c>
      <c r="K426">
        <f t="shared" si="59"/>
        <v>217.53359137154985</v>
      </c>
      <c r="L426">
        <f t="shared" si="60"/>
        <v>435.06718274309969</v>
      </c>
      <c r="M426">
        <f t="shared" si="61"/>
        <v>1305.2015482293007</v>
      </c>
      <c r="N426">
        <f t="shared" si="63"/>
        <v>375</v>
      </c>
    </row>
    <row r="427" spans="2:14" x14ac:dyDescent="0.2">
      <c r="B427">
        <f t="shared" si="55"/>
        <v>376</v>
      </c>
      <c r="C427" t="str">
        <f>IF(B426&lt;User!$B$25, Quellstärke/(Volumen*Verlustrate)*(1-EXP(-Verlustrate*B427)),"")</f>
        <v/>
      </c>
      <c r="D427">
        <f>IF(B427&gt;User!$B$25, Quellstärke/(Volumen*Verlustrate)*(1-EXP(-Verlustrate*User!$B$25))  * EXP(-Verlustrate*(B427-User!$B$25)), "")</f>
        <v>6.6016076875624663E-2</v>
      </c>
      <c r="E427">
        <f t="shared" si="64"/>
        <v>6.6016076875624663E-2</v>
      </c>
      <c r="F427">
        <f t="shared" si="56"/>
        <v>197.73971277314817</v>
      </c>
      <c r="G427">
        <f t="shared" si="57"/>
        <v>395.47942554629634</v>
      </c>
      <c r="H427">
        <f t="shared" si="58"/>
        <v>1186.4382766388901</v>
      </c>
      <c r="I427">
        <f t="shared" si="62"/>
        <v>376</v>
      </c>
      <c r="J427">
        <f>IF(B426&lt;User!$B$25, C427+C$32/(INTERZONALFLOW)*(1-EXP(-INTERZONALFLOW/NFVOL*B427)),D427)</f>
        <v>6.6016076875624663E-2</v>
      </c>
      <c r="K427">
        <f t="shared" si="59"/>
        <v>217.53408649212642</v>
      </c>
      <c r="L427">
        <f t="shared" si="60"/>
        <v>435.06817298425284</v>
      </c>
      <c r="M427">
        <f t="shared" si="61"/>
        <v>1305.2045189527601</v>
      </c>
      <c r="N427">
        <f t="shared" si="63"/>
        <v>376</v>
      </c>
    </row>
    <row r="428" spans="2:14" x14ac:dyDescent="0.2">
      <c r="B428">
        <f t="shared" si="55"/>
        <v>377</v>
      </c>
      <c r="C428" t="str">
        <f>IF(B427&lt;User!$B$25, Quellstärke/(Volumen*Verlustrate)*(1-EXP(-Verlustrate*B428)),"")</f>
        <v/>
      </c>
      <c r="D428">
        <f>IF(B428&gt;User!$B$25, Quellstärke/(Volumen*Verlustrate)*(1-EXP(-Verlustrate*User!$B$25))  * EXP(-Verlustrate*(B428-User!$B$25)), "")</f>
        <v>6.4246638588172797E-2</v>
      </c>
      <c r="E428">
        <f t="shared" si="64"/>
        <v>6.4246638588172797E-2</v>
      </c>
      <c r="F428">
        <f t="shared" si="56"/>
        <v>197.74019462293759</v>
      </c>
      <c r="G428">
        <f t="shared" si="57"/>
        <v>395.48038924587519</v>
      </c>
      <c r="H428">
        <f t="shared" si="58"/>
        <v>1186.4411677376265</v>
      </c>
      <c r="I428">
        <f t="shared" si="62"/>
        <v>377</v>
      </c>
      <c r="J428">
        <f>IF(B427&lt;User!$B$25, C428+C$32/(INTERZONALFLOW)*(1-EXP(-INTERZONALFLOW/NFVOL*B428)),D428)</f>
        <v>6.4246638588172797E-2</v>
      </c>
      <c r="K428">
        <f t="shared" si="59"/>
        <v>217.53456834191584</v>
      </c>
      <c r="L428">
        <f t="shared" si="60"/>
        <v>435.06913668383169</v>
      </c>
      <c r="M428">
        <f t="shared" si="61"/>
        <v>1305.2074100514965</v>
      </c>
      <c r="N428">
        <f t="shared" si="63"/>
        <v>377</v>
      </c>
    </row>
    <row r="429" spans="2:14" x14ac:dyDescent="0.2">
      <c r="B429">
        <f t="shared" si="55"/>
        <v>378</v>
      </c>
      <c r="C429" t="str">
        <f>IF(B428&lt;User!$B$25, Quellstärke/(Volumen*Verlustrate)*(1-EXP(-Verlustrate*B429)),"")</f>
        <v/>
      </c>
      <c r="D429">
        <f>IF(B429&gt;User!$B$25, Quellstärke/(Volumen*Verlustrate)*(1-EXP(-Verlustrate*User!$B$25))  * EXP(-Verlustrate*(B429-User!$B$25)), "")</f>
        <v>6.2524626806524861E-2</v>
      </c>
      <c r="E429">
        <f t="shared" si="64"/>
        <v>6.2524626806524861E-2</v>
      </c>
      <c r="F429">
        <f t="shared" si="56"/>
        <v>197.74066355763864</v>
      </c>
      <c r="G429">
        <f t="shared" si="57"/>
        <v>395.48132711527728</v>
      </c>
      <c r="H429">
        <f t="shared" si="58"/>
        <v>1186.4439813458328</v>
      </c>
      <c r="I429">
        <f t="shared" si="62"/>
        <v>378</v>
      </c>
      <c r="J429">
        <f>IF(B428&lt;User!$B$25, C429+C$32/(INTERZONALFLOW)*(1-EXP(-INTERZONALFLOW/NFVOL*B429)),D429)</f>
        <v>6.2524626806524861E-2</v>
      </c>
      <c r="K429">
        <f t="shared" si="59"/>
        <v>217.53503727661689</v>
      </c>
      <c r="L429">
        <f t="shared" si="60"/>
        <v>435.07007455323378</v>
      </c>
      <c r="M429">
        <f t="shared" si="61"/>
        <v>1305.2102236597027</v>
      </c>
      <c r="N429">
        <f t="shared" si="63"/>
        <v>378</v>
      </c>
    </row>
    <row r="430" spans="2:14" x14ac:dyDescent="0.2">
      <c r="B430">
        <f t="shared" si="55"/>
        <v>379</v>
      </c>
      <c r="C430" t="str">
        <f>IF(B429&lt;User!$B$25, Quellstärke/(Volumen*Verlustrate)*(1-EXP(-Verlustrate*B430)),"")</f>
        <v/>
      </c>
      <c r="D430">
        <f>IF(B430&gt;User!$B$25, Quellstärke/(Volumen*Verlustrate)*(1-EXP(-Verlustrate*User!$B$25))  * EXP(-Verlustrate*(B430-User!$B$25)), "")</f>
        <v>6.0848770351308056E-2</v>
      </c>
      <c r="E430">
        <f t="shared" si="64"/>
        <v>6.0848770351308056E-2</v>
      </c>
      <c r="F430">
        <f t="shared" si="56"/>
        <v>197.74111992341628</v>
      </c>
      <c r="G430">
        <f t="shared" si="57"/>
        <v>395.48223984683256</v>
      </c>
      <c r="H430">
        <f t="shared" si="58"/>
        <v>1186.4467195404986</v>
      </c>
      <c r="I430">
        <f t="shared" si="62"/>
        <v>379</v>
      </c>
      <c r="J430">
        <f>IF(B429&lt;User!$B$25, C430+C$32/(INTERZONALFLOW)*(1-EXP(-INTERZONALFLOW/NFVOL*B430)),D430)</f>
        <v>6.0848770351308056E-2</v>
      </c>
      <c r="K430">
        <f t="shared" si="59"/>
        <v>217.53549364239453</v>
      </c>
      <c r="L430">
        <f t="shared" si="60"/>
        <v>435.07098728478906</v>
      </c>
      <c r="M430">
        <f t="shared" si="61"/>
        <v>1305.2129618543686</v>
      </c>
      <c r="N430">
        <f t="shared" si="63"/>
        <v>379</v>
      </c>
    </row>
    <row r="431" spans="2:14" x14ac:dyDescent="0.2">
      <c r="B431">
        <f t="shared" si="55"/>
        <v>380</v>
      </c>
      <c r="C431" t="str">
        <f>IF(B430&lt;User!$B$25, Quellstärke/(Volumen*Verlustrate)*(1-EXP(-Verlustrate*B431)),"")</f>
        <v/>
      </c>
      <c r="D431">
        <f>IF(B431&gt;User!$B$25, Quellstärke/(Volumen*Verlustrate)*(1-EXP(-Verlustrate*User!$B$25))  * EXP(-Verlustrate*(B431-User!$B$25)), "")</f>
        <v>5.9217832114750533E-2</v>
      </c>
      <c r="E431">
        <f t="shared" si="64"/>
        <v>5.9217832114750533E-2</v>
      </c>
      <c r="F431">
        <f t="shared" si="56"/>
        <v>197.74156405715715</v>
      </c>
      <c r="G431">
        <f t="shared" si="57"/>
        <v>395.4831281143143</v>
      </c>
      <c r="H431">
        <f t="shared" si="58"/>
        <v>1186.4493843429439</v>
      </c>
      <c r="I431">
        <f t="shared" si="62"/>
        <v>380</v>
      </c>
      <c r="J431">
        <f>IF(B430&lt;User!$B$25, C431+C$32/(INTERZONALFLOW)*(1-EXP(-INTERZONALFLOW/NFVOL*B431)),D431)</f>
        <v>5.9217832114750533E-2</v>
      </c>
      <c r="K431">
        <f t="shared" si="59"/>
        <v>217.5359377761354</v>
      </c>
      <c r="L431">
        <f t="shared" si="60"/>
        <v>435.0718755522708</v>
      </c>
      <c r="M431">
        <f t="shared" si="61"/>
        <v>1305.2156266568138</v>
      </c>
      <c r="N431">
        <f t="shared" si="63"/>
        <v>380</v>
      </c>
    </row>
    <row r="432" spans="2:14" x14ac:dyDescent="0.2">
      <c r="B432">
        <f t="shared" si="55"/>
        <v>381</v>
      </c>
      <c r="C432" t="str">
        <f>IF(B431&lt;User!$B$25, Quellstärke/(Volumen*Verlustrate)*(1-EXP(-Verlustrate*B432)),"")</f>
        <v/>
      </c>
      <c r="D432">
        <f>IF(B432&gt;User!$B$25, Quellstärke/(Volumen*Verlustrate)*(1-EXP(-Verlustrate*User!$B$25))  * EXP(-Verlustrate*(B432-User!$B$25)), "")</f>
        <v>5.7630608147456214E-2</v>
      </c>
      <c r="E432">
        <f t="shared" si="64"/>
        <v>5.7630608147456214E-2</v>
      </c>
      <c r="F432">
        <f t="shared" si="56"/>
        <v>197.74199628671826</v>
      </c>
      <c r="G432">
        <f t="shared" si="57"/>
        <v>395.48399257343652</v>
      </c>
      <c r="H432">
        <f t="shared" si="58"/>
        <v>1186.4519777203104</v>
      </c>
      <c r="I432">
        <f t="shared" si="62"/>
        <v>381</v>
      </c>
      <c r="J432">
        <f>IF(B431&lt;User!$B$25, C432+C$32/(INTERZONALFLOW)*(1-EXP(-INTERZONALFLOW/NFVOL*B432)),D432)</f>
        <v>5.7630608147456214E-2</v>
      </c>
      <c r="K432">
        <f t="shared" si="59"/>
        <v>217.53637000569651</v>
      </c>
      <c r="L432">
        <f t="shared" si="60"/>
        <v>435.07274001139302</v>
      </c>
      <c r="M432">
        <f t="shared" si="61"/>
        <v>1305.2182200341804</v>
      </c>
      <c r="N432">
        <f t="shared" si="63"/>
        <v>381</v>
      </c>
    </row>
    <row r="433" spans="2:14" x14ac:dyDescent="0.2">
      <c r="B433">
        <f t="shared" si="55"/>
        <v>382</v>
      </c>
      <c r="C433" t="str">
        <f>IF(B432&lt;User!$B$25, Quellstärke/(Volumen*Verlustrate)*(1-EXP(-Verlustrate*B433)),"")</f>
        <v/>
      </c>
      <c r="D433">
        <f>IF(B433&gt;User!$B$25, Quellstärke/(Volumen*Verlustrate)*(1-EXP(-Verlustrate*User!$B$25))  * EXP(-Verlustrate*(B433-User!$B$25)), "")</f>
        <v>5.6085926769655306E-2</v>
      </c>
      <c r="E433">
        <f t="shared" si="64"/>
        <v>5.6085926769655306E-2</v>
      </c>
      <c r="F433">
        <f t="shared" si="56"/>
        <v>197.74241693116903</v>
      </c>
      <c r="G433">
        <f t="shared" si="57"/>
        <v>395.48483386233806</v>
      </c>
      <c r="H433">
        <f t="shared" si="58"/>
        <v>1186.4545015870151</v>
      </c>
      <c r="I433">
        <f t="shared" si="62"/>
        <v>382</v>
      </c>
      <c r="J433">
        <f>IF(B432&lt;User!$B$25, C433+C$32/(INTERZONALFLOW)*(1-EXP(-INTERZONALFLOW/NFVOL*B433)),D433)</f>
        <v>5.6085926769655306E-2</v>
      </c>
      <c r="K433">
        <f t="shared" si="59"/>
        <v>217.53679065014728</v>
      </c>
      <c r="L433">
        <f t="shared" si="60"/>
        <v>435.07358130029456</v>
      </c>
      <c r="M433">
        <f t="shared" si="61"/>
        <v>1305.2207439008851</v>
      </c>
      <c r="N433">
        <f t="shared" si="63"/>
        <v>382</v>
      </c>
    </row>
    <row r="434" spans="2:14" x14ac:dyDescent="0.2">
      <c r="B434">
        <f t="shared" si="55"/>
        <v>383</v>
      </c>
      <c r="C434" t="str">
        <f>IF(B433&lt;User!$B$25, Quellstärke/(Volumen*Verlustrate)*(1-EXP(-Verlustrate*B434)),"")</f>
        <v/>
      </c>
      <c r="D434">
        <f>IF(B434&gt;User!$B$25, Quellstärke/(Volumen*Verlustrate)*(1-EXP(-Verlustrate*User!$B$25))  * EXP(-Verlustrate*(B434-User!$B$25)), "")</f>
        <v>5.4582647706277757E-2</v>
      </c>
      <c r="E434">
        <f t="shared" si="64"/>
        <v>5.4582647706277757E-2</v>
      </c>
      <c r="F434">
        <f t="shared" si="56"/>
        <v>197.74282630102684</v>
      </c>
      <c r="G434">
        <f t="shared" si="57"/>
        <v>395.48565260205368</v>
      </c>
      <c r="H434">
        <f t="shared" si="58"/>
        <v>1186.4569578061619</v>
      </c>
      <c r="I434">
        <f t="shared" si="62"/>
        <v>383</v>
      </c>
      <c r="J434">
        <f>IF(B433&lt;User!$B$25, C434+C$32/(INTERZONALFLOW)*(1-EXP(-INTERZONALFLOW/NFVOL*B434)),D434)</f>
        <v>5.4582647706277757E-2</v>
      </c>
      <c r="K434">
        <f t="shared" si="59"/>
        <v>217.53720002000509</v>
      </c>
      <c r="L434">
        <f t="shared" si="60"/>
        <v>435.07440004001018</v>
      </c>
      <c r="M434">
        <f t="shared" si="61"/>
        <v>1305.2232001200318</v>
      </c>
      <c r="N434">
        <f t="shared" si="63"/>
        <v>383</v>
      </c>
    </row>
    <row r="435" spans="2:14" x14ac:dyDescent="0.2">
      <c r="B435">
        <f t="shared" si="55"/>
        <v>384</v>
      </c>
      <c r="C435" t="str">
        <f>IF(B434&lt;User!$B$25, Quellstärke/(Volumen*Verlustrate)*(1-EXP(-Verlustrate*B435)),"")</f>
        <v/>
      </c>
      <c r="D435">
        <f>IF(B435&gt;User!$B$25, Quellstärke/(Volumen*Verlustrate)*(1-EXP(-Verlustrate*User!$B$25))  * EXP(-Verlustrate*(B435-User!$B$25)), "")</f>
        <v>5.3119661245207825E-2</v>
      </c>
      <c r="E435">
        <f t="shared" si="64"/>
        <v>5.3119661245207825E-2</v>
      </c>
      <c r="F435">
        <f t="shared" si="56"/>
        <v>197.74322469848619</v>
      </c>
      <c r="G435">
        <f t="shared" si="57"/>
        <v>395.48644939697238</v>
      </c>
      <c r="H435">
        <f t="shared" si="58"/>
        <v>1186.4593481909178</v>
      </c>
      <c r="I435">
        <f t="shared" si="62"/>
        <v>384</v>
      </c>
      <c r="J435">
        <f>IF(B434&lt;User!$B$25, C435+C$32/(INTERZONALFLOW)*(1-EXP(-INTERZONALFLOW/NFVOL*B435)),D435)</f>
        <v>5.3119661245207825E-2</v>
      </c>
      <c r="K435">
        <f t="shared" si="59"/>
        <v>217.53759841746444</v>
      </c>
      <c r="L435">
        <f t="shared" si="60"/>
        <v>435.07519683492887</v>
      </c>
      <c r="M435">
        <f t="shared" si="61"/>
        <v>1305.2255905047878</v>
      </c>
      <c r="N435">
        <f t="shared" si="63"/>
        <v>384</v>
      </c>
    </row>
    <row r="436" spans="2:14" x14ac:dyDescent="0.2">
      <c r="B436">
        <f t="shared" si="55"/>
        <v>385</v>
      </c>
      <c r="C436" t="str">
        <f>IF(B435&lt;User!$B$25, Quellstärke/(Volumen*Verlustrate)*(1-EXP(-Verlustrate*B436)),"")</f>
        <v/>
      </c>
      <c r="D436">
        <f>IF(B436&gt;User!$B$25, Quellstärke/(Volumen*Verlustrate)*(1-EXP(-Verlustrate*User!$B$25))  * EXP(-Verlustrate*(B436-User!$B$25)), "")</f>
        <v>5.1695887418101646E-2</v>
      </c>
      <c r="E436">
        <f t="shared" si="64"/>
        <v>5.1695887418101646E-2</v>
      </c>
      <c r="F436">
        <f t="shared" si="56"/>
        <v>197.74361241764183</v>
      </c>
      <c r="G436">
        <f t="shared" si="57"/>
        <v>395.48722483528366</v>
      </c>
      <c r="H436">
        <f t="shared" si="58"/>
        <v>1186.4616745058515</v>
      </c>
      <c r="I436">
        <f t="shared" si="62"/>
        <v>385</v>
      </c>
      <c r="J436">
        <f>IF(B435&lt;User!$B$25, C436+C$32/(INTERZONALFLOW)*(1-EXP(-INTERZONALFLOW/NFVOL*B436)),D436)</f>
        <v>5.1695887418101646E-2</v>
      </c>
      <c r="K436">
        <f t="shared" si="59"/>
        <v>217.53798613662008</v>
      </c>
      <c r="L436">
        <f t="shared" si="60"/>
        <v>435.07597227324015</v>
      </c>
      <c r="M436">
        <f t="shared" si="61"/>
        <v>1305.2279168197215</v>
      </c>
      <c r="N436">
        <f t="shared" si="63"/>
        <v>385</v>
      </c>
    </row>
    <row r="437" spans="2:14" x14ac:dyDescent="0.2">
      <c r="B437">
        <f t="shared" ref="B437:B500" si="65">B436+1</f>
        <v>386</v>
      </c>
      <c r="C437" t="str">
        <f>IF(B436&lt;User!$B$25, Quellstärke/(Volumen*Verlustrate)*(1-EXP(-Verlustrate*B437)),"")</f>
        <v/>
      </c>
      <c r="D437">
        <f>IF(B437&gt;User!$B$25, Quellstärke/(Volumen*Verlustrate)*(1-EXP(-Verlustrate*User!$B$25))  * EXP(-Verlustrate*(B437-User!$B$25)), "")</f>
        <v>5.0310275203159949E-2</v>
      </c>
      <c r="E437">
        <f t="shared" si="64"/>
        <v>5.0310275203159949E-2</v>
      </c>
      <c r="F437">
        <f t="shared" ref="F437:F500" si="66">$E437*$E$25+F436</f>
        <v>197.74398974470586</v>
      </c>
      <c r="G437">
        <f t="shared" ref="G437:G500" si="67">$E437*$E$26+G436</f>
        <v>395.48797948941171</v>
      </c>
      <c r="H437">
        <f t="shared" ref="H437:H500" si="68">$E437*$E$27+H436</f>
        <v>1186.4639384682357</v>
      </c>
      <c r="I437">
        <f t="shared" si="62"/>
        <v>386</v>
      </c>
      <c r="J437">
        <f>IF(B436&lt;User!$B$25, C437+C$32/(INTERZONALFLOW)*(1-EXP(-INTERZONALFLOW/NFVOL*B437)),D437)</f>
        <v>5.0310275203159949E-2</v>
      </c>
      <c r="K437">
        <f t="shared" ref="K437:K500" si="69">$J437*$E$25+K436</f>
        <v>217.53836346368411</v>
      </c>
      <c r="L437">
        <f t="shared" ref="L437:L500" si="70">$J437*$E$26+L436</f>
        <v>435.07672692736821</v>
      </c>
      <c r="M437">
        <f t="shared" ref="M437:M500" si="71">$J437*$E$27+M436</f>
        <v>1305.2301807821057</v>
      </c>
      <c r="N437">
        <f t="shared" si="63"/>
        <v>386</v>
      </c>
    </row>
    <row r="438" spans="2:14" x14ac:dyDescent="0.2">
      <c r="B438">
        <f t="shared" si="65"/>
        <v>387</v>
      </c>
      <c r="C438" t="str">
        <f>IF(B437&lt;User!$B$25, Quellstärke/(Volumen*Verlustrate)*(1-EXP(-Verlustrate*B438)),"")</f>
        <v/>
      </c>
      <c r="D438">
        <f>IF(B438&gt;User!$B$25, Quellstärke/(Volumen*Verlustrate)*(1-EXP(-Verlustrate*User!$B$25))  * EXP(-Verlustrate*(B438-User!$B$25)), "")</f>
        <v>4.8961801749270409E-2</v>
      </c>
      <c r="E438">
        <f t="shared" si="64"/>
        <v>4.8961801749270409E-2</v>
      </c>
      <c r="F438">
        <f t="shared" si="66"/>
        <v>197.74435695821899</v>
      </c>
      <c r="G438">
        <f t="shared" si="67"/>
        <v>395.48871391643797</v>
      </c>
      <c r="H438">
        <f t="shared" si="68"/>
        <v>1186.4661417493144</v>
      </c>
      <c r="I438">
        <f t="shared" si="62"/>
        <v>387</v>
      </c>
      <c r="J438">
        <f>IF(B437&lt;User!$B$25, C438+C$32/(INTERZONALFLOW)*(1-EXP(-INTERZONALFLOW/NFVOL*B438)),D438)</f>
        <v>4.8961801749270409E-2</v>
      </c>
      <c r="K438">
        <f t="shared" si="69"/>
        <v>217.53873067719724</v>
      </c>
      <c r="L438">
        <f t="shared" si="70"/>
        <v>435.07746135439447</v>
      </c>
      <c r="M438">
        <f t="shared" si="71"/>
        <v>1305.2323840631843</v>
      </c>
      <c r="N438">
        <f t="shared" si="63"/>
        <v>387</v>
      </c>
    </row>
    <row r="439" spans="2:14" x14ac:dyDescent="0.2">
      <c r="B439">
        <f t="shared" si="65"/>
        <v>388</v>
      </c>
      <c r="C439" t="str">
        <f>IF(B438&lt;User!$B$25, Quellstärke/(Volumen*Verlustrate)*(1-EXP(-Verlustrate*B439)),"")</f>
        <v/>
      </c>
      <c r="D439">
        <f>IF(B439&gt;User!$B$25, Quellstärke/(Volumen*Verlustrate)*(1-EXP(-Verlustrate*User!$B$25))  * EXP(-Verlustrate*(B439-User!$B$25)), "")</f>
        <v>4.7649471620944031E-2</v>
      </c>
      <c r="E439">
        <f t="shared" si="64"/>
        <v>4.7649471620944031E-2</v>
      </c>
      <c r="F439">
        <f t="shared" si="66"/>
        <v>197.74471432925614</v>
      </c>
      <c r="G439">
        <f t="shared" si="67"/>
        <v>395.48942865851228</v>
      </c>
      <c r="H439">
        <f t="shared" si="68"/>
        <v>1186.4682859755374</v>
      </c>
      <c r="I439">
        <f t="shared" si="62"/>
        <v>388</v>
      </c>
      <c r="J439">
        <f>IF(B438&lt;User!$B$25, C439+C$32/(INTERZONALFLOW)*(1-EXP(-INTERZONALFLOW/NFVOL*B439)),D439)</f>
        <v>4.7649471620944031E-2</v>
      </c>
      <c r="K439">
        <f t="shared" si="69"/>
        <v>217.53908804823439</v>
      </c>
      <c r="L439">
        <f t="shared" si="70"/>
        <v>435.07817609646878</v>
      </c>
      <c r="M439">
        <f t="shared" si="71"/>
        <v>1305.2345282894073</v>
      </c>
      <c r="N439">
        <f t="shared" si="63"/>
        <v>388</v>
      </c>
    </row>
    <row r="440" spans="2:14" x14ac:dyDescent="0.2">
      <c r="B440">
        <f t="shared" si="65"/>
        <v>389</v>
      </c>
      <c r="C440" t="str">
        <f>IF(B439&lt;User!$B$25, Quellstärke/(Volumen*Verlustrate)*(1-EXP(-Verlustrate*B440)),"")</f>
        <v/>
      </c>
      <c r="D440">
        <f>IF(B440&gt;User!$B$25, Quellstärke/(Volumen*Verlustrate)*(1-EXP(-Verlustrate*User!$B$25))  * EXP(-Verlustrate*(B440-User!$B$25)), "")</f>
        <v>4.6372316063491022E-2</v>
      </c>
      <c r="E440">
        <f t="shared" si="64"/>
        <v>4.6372316063491022E-2</v>
      </c>
      <c r="F440">
        <f t="shared" si="66"/>
        <v>197.7450621216266</v>
      </c>
      <c r="G440">
        <f t="shared" si="67"/>
        <v>395.49012424325321</v>
      </c>
      <c r="H440">
        <f t="shared" si="68"/>
        <v>1186.4703727297601</v>
      </c>
      <c r="I440">
        <f t="shared" ref="I440:I503" si="72">B440</f>
        <v>389</v>
      </c>
      <c r="J440">
        <f>IF(B439&lt;User!$B$25, C440+C$32/(INTERZONALFLOW)*(1-EXP(-INTERZONALFLOW/NFVOL*B440)),D440)</f>
        <v>4.6372316063491022E-2</v>
      </c>
      <c r="K440">
        <f t="shared" si="69"/>
        <v>217.53943584060485</v>
      </c>
      <c r="L440">
        <f t="shared" si="70"/>
        <v>435.07887168120971</v>
      </c>
      <c r="M440">
        <f t="shared" si="71"/>
        <v>1305.2366150436301</v>
      </c>
      <c r="N440">
        <f t="shared" si="63"/>
        <v>389</v>
      </c>
    </row>
    <row r="441" spans="2:14" x14ac:dyDescent="0.2">
      <c r="B441">
        <f t="shared" si="65"/>
        <v>390</v>
      </c>
      <c r="C441" t="str">
        <f>IF(B440&lt;User!$B$25, Quellstärke/(Volumen*Verlustrate)*(1-EXP(-Verlustrate*B441)),"")</f>
        <v/>
      </c>
      <c r="D441">
        <f>IF(B441&gt;User!$B$25, Quellstärke/(Volumen*Verlustrate)*(1-EXP(-Verlustrate*User!$B$25))  * EXP(-Verlustrate*(B441-User!$B$25)), "")</f>
        <v>4.5129392287890813E-2</v>
      </c>
      <c r="E441">
        <f t="shared" si="64"/>
        <v>4.5129392287890813E-2</v>
      </c>
      <c r="F441">
        <f t="shared" si="66"/>
        <v>197.74540059206876</v>
      </c>
      <c r="G441">
        <f t="shared" si="67"/>
        <v>395.49080118413752</v>
      </c>
      <c r="H441">
        <f t="shared" si="68"/>
        <v>1186.4724035524132</v>
      </c>
      <c r="I441">
        <f t="shared" si="72"/>
        <v>390</v>
      </c>
      <c r="J441">
        <f>IF(B440&lt;User!$B$25, C441+C$32/(INTERZONALFLOW)*(1-EXP(-INTERZONALFLOW/NFVOL*B441)),D441)</f>
        <v>4.5129392287890813E-2</v>
      </c>
      <c r="K441">
        <f t="shared" si="69"/>
        <v>217.53977431104701</v>
      </c>
      <c r="L441">
        <f t="shared" si="70"/>
        <v>435.07954862209402</v>
      </c>
      <c r="M441">
        <f t="shared" si="71"/>
        <v>1305.2386458662832</v>
      </c>
      <c r="N441">
        <f t="shared" si="63"/>
        <v>390</v>
      </c>
    </row>
    <row r="442" spans="2:14" x14ac:dyDescent="0.2">
      <c r="B442">
        <f t="shared" si="65"/>
        <v>391</v>
      </c>
      <c r="C442" t="str">
        <f>IF(B441&lt;User!$B$25, Quellstärke/(Volumen*Verlustrate)*(1-EXP(-Verlustrate*B442)),"")</f>
        <v/>
      </c>
      <c r="D442">
        <f>IF(B442&gt;User!$B$25, Quellstärke/(Volumen*Verlustrate)*(1-EXP(-Verlustrate*User!$B$25))  * EXP(-Verlustrate*(B442-User!$B$25)), "")</f>
        <v>4.3919782774831218E-2</v>
      </c>
      <c r="E442">
        <f t="shared" si="64"/>
        <v>4.3919782774831218E-2</v>
      </c>
      <c r="F442">
        <f t="shared" si="66"/>
        <v>197.74572999043957</v>
      </c>
      <c r="G442">
        <f t="shared" si="67"/>
        <v>395.49145998087914</v>
      </c>
      <c r="H442">
        <f t="shared" si="68"/>
        <v>1186.4743799426381</v>
      </c>
      <c r="I442">
        <f t="shared" si="72"/>
        <v>391</v>
      </c>
      <c r="J442">
        <f>IF(B441&lt;User!$B$25, C442+C$32/(INTERZONALFLOW)*(1-EXP(-INTERZONALFLOW/NFVOL*B442)),D442)</f>
        <v>4.3919782774831218E-2</v>
      </c>
      <c r="K442">
        <f t="shared" si="69"/>
        <v>217.54010370941782</v>
      </c>
      <c r="L442">
        <f t="shared" si="70"/>
        <v>435.08020741883564</v>
      </c>
      <c r="M442">
        <f t="shared" si="71"/>
        <v>1305.240622256508</v>
      </c>
      <c r="N442">
        <f t="shared" ref="N442:N505" si="73">B442</f>
        <v>391</v>
      </c>
    </row>
    <row r="443" spans="2:14" x14ac:dyDescent="0.2">
      <c r="B443">
        <f t="shared" si="65"/>
        <v>392</v>
      </c>
      <c r="C443" t="str">
        <f>IF(B442&lt;User!$B$25, Quellstärke/(Volumen*Verlustrate)*(1-EXP(-Verlustrate*B443)),"")</f>
        <v/>
      </c>
      <c r="D443">
        <f>IF(B443&gt;User!$B$25, Quellstärke/(Volumen*Verlustrate)*(1-EXP(-Verlustrate*User!$B$25))  * EXP(-Verlustrate*(B443-User!$B$25)), "")</f>
        <v>4.2742594597400249E-2</v>
      </c>
      <c r="E443">
        <f t="shared" si="64"/>
        <v>4.2742594597400249E-2</v>
      </c>
      <c r="F443">
        <f t="shared" si="66"/>
        <v>197.74605055989906</v>
      </c>
      <c r="G443">
        <f t="shared" si="67"/>
        <v>395.49210111979812</v>
      </c>
      <c r="H443">
        <f t="shared" si="68"/>
        <v>1186.4763033593949</v>
      </c>
      <c r="I443">
        <f t="shared" si="72"/>
        <v>392</v>
      </c>
      <c r="J443">
        <f>IF(B442&lt;User!$B$25, C443+C$32/(INTERZONALFLOW)*(1-EXP(-INTERZONALFLOW/NFVOL*B443)),D443)</f>
        <v>4.2742594597400249E-2</v>
      </c>
      <c r="K443">
        <f t="shared" si="69"/>
        <v>217.54042427887731</v>
      </c>
      <c r="L443">
        <f t="shared" si="70"/>
        <v>435.08084855775462</v>
      </c>
      <c r="M443">
        <f t="shared" si="71"/>
        <v>1305.2425456732649</v>
      </c>
      <c r="N443">
        <f t="shared" si="73"/>
        <v>392</v>
      </c>
    </row>
    <row r="444" spans="2:14" x14ac:dyDescent="0.2">
      <c r="B444">
        <f t="shared" si="65"/>
        <v>393</v>
      </c>
      <c r="C444" t="str">
        <f>IF(B443&lt;User!$B$25, Quellstärke/(Volumen*Verlustrate)*(1-EXP(-Verlustrate*B444)),"")</f>
        <v/>
      </c>
      <c r="D444">
        <f>IF(B444&gt;User!$B$25, Quellstärke/(Volumen*Verlustrate)*(1-EXP(-Verlustrate*User!$B$25))  * EXP(-Verlustrate*(B444-User!$B$25)), "")</f>
        <v>4.1596958761933048E-2</v>
      </c>
      <c r="E444">
        <f t="shared" si="64"/>
        <v>4.1596958761933048E-2</v>
      </c>
      <c r="F444">
        <f t="shared" si="66"/>
        <v>197.74636253708977</v>
      </c>
      <c r="G444">
        <f t="shared" si="67"/>
        <v>395.49272507417953</v>
      </c>
      <c r="H444">
        <f t="shared" si="68"/>
        <v>1186.4781752225392</v>
      </c>
      <c r="I444">
        <f t="shared" si="72"/>
        <v>393</v>
      </c>
      <c r="J444">
        <f>IF(B443&lt;User!$B$25, C444+C$32/(INTERZONALFLOW)*(1-EXP(-INTERZONALFLOW/NFVOL*B444)),D444)</f>
        <v>4.1596958761933048E-2</v>
      </c>
      <c r="K444">
        <f t="shared" si="69"/>
        <v>217.54073625606802</v>
      </c>
      <c r="L444">
        <f t="shared" si="70"/>
        <v>435.08147251213603</v>
      </c>
      <c r="M444">
        <f t="shared" si="71"/>
        <v>1305.2444175364092</v>
      </c>
      <c r="N444">
        <f t="shared" si="73"/>
        <v>393</v>
      </c>
    </row>
    <row r="445" spans="2:14" x14ac:dyDescent="0.2">
      <c r="B445">
        <f t="shared" si="65"/>
        <v>394</v>
      </c>
      <c r="C445" t="str">
        <f>IF(B444&lt;User!$B$25, Quellstärke/(Volumen*Verlustrate)*(1-EXP(-Verlustrate*B445)),"")</f>
        <v/>
      </c>
      <c r="D445">
        <f>IF(B445&gt;User!$B$25, Quellstärke/(Volumen*Verlustrate)*(1-EXP(-Verlustrate*User!$B$25))  * EXP(-Verlustrate*(B445-User!$B$25)), "")</f>
        <v>4.0482029566525163E-2</v>
      </c>
      <c r="E445">
        <f t="shared" si="64"/>
        <v>4.0482029566525163E-2</v>
      </c>
      <c r="F445">
        <f t="shared" si="66"/>
        <v>197.74666615231152</v>
      </c>
      <c r="G445">
        <f t="shared" si="67"/>
        <v>395.49333230462304</v>
      </c>
      <c r="H445">
        <f t="shared" si="68"/>
        <v>1186.4799969138696</v>
      </c>
      <c r="I445">
        <f t="shared" si="72"/>
        <v>394</v>
      </c>
      <c r="J445">
        <f>IF(B444&lt;User!$B$25, C445+C$32/(INTERZONALFLOW)*(1-EXP(-INTERZONALFLOW/NFVOL*B445)),D445)</f>
        <v>4.0482029566525163E-2</v>
      </c>
      <c r="K445">
        <f t="shared" si="69"/>
        <v>217.54103987128977</v>
      </c>
      <c r="L445">
        <f t="shared" si="70"/>
        <v>435.08207974257954</v>
      </c>
      <c r="M445">
        <f t="shared" si="71"/>
        <v>1305.2462392277396</v>
      </c>
      <c r="N445">
        <f t="shared" si="73"/>
        <v>394</v>
      </c>
    </row>
    <row r="446" spans="2:14" x14ac:dyDescent="0.2">
      <c r="B446">
        <f t="shared" si="65"/>
        <v>395</v>
      </c>
      <c r="C446" t="str">
        <f>IF(B445&lt;User!$B$25, Quellstärke/(Volumen*Verlustrate)*(1-EXP(-Verlustrate*B446)),"")</f>
        <v/>
      </c>
      <c r="D446">
        <f>IF(B446&gt;User!$B$25, Quellstärke/(Volumen*Verlustrate)*(1-EXP(-Verlustrate*User!$B$25))  * EXP(-Verlustrate*(B446-User!$B$25)), "")</f>
        <v>3.9396983976740706E-2</v>
      </c>
      <c r="E446">
        <f t="shared" si="64"/>
        <v>3.9396983976740706E-2</v>
      </c>
      <c r="F446">
        <f t="shared" si="66"/>
        <v>197.74696162969136</v>
      </c>
      <c r="G446">
        <f t="shared" si="67"/>
        <v>395.49392325938271</v>
      </c>
      <c r="H446">
        <f t="shared" si="68"/>
        <v>1186.4817697781486</v>
      </c>
      <c r="I446">
        <f t="shared" si="72"/>
        <v>395</v>
      </c>
      <c r="J446">
        <f>IF(B445&lt;User!$B$25, C446+C$32/(INTERZONALFLOW)*(1-EXP(-INTERZONALFLOW/NFVOL*B446)),D446)</f>
        <v>3.9396983976740706E-2</v>
      </c>
      <c r="K446">
        <f t="shared" si="69"/>
        <v>217.54133534866961</v>
      </c>
      <c r="L446">
        <f t="shared" si="70"/>
        <v>435.08267069733921</v>
      </c>
      <c r="M446">
        <f t="shared" si="71"/>
        <v>1305.2480120920186</v>
      </c>
      <c r="N446">
        <f t="shared" si="73"/>
        <v>395</v>
      </c>
    </row>
    <row r="447" spans="2:14" x14ac:dyDescent="0.2">
      <c r="B447">
        <f t="shared" si="65"/>
        <v>396</v>
      </c>
      <c r="C447" t="str">
        <f>IF(B446&lt;User!$B$25, Quellstärke/(Volumen*Verlustrate)*(1-EXP(-Verlustrate*B447)),"")</f>
        <v/>
      </c>
      <c r="D447">
        <f>IF(B447&gt;User!$B$25, Quellstärke/(Volumen*Verlustrate)*(1-EXP(-Verlustrate*User!$B$25))  * EXP(-Verlustrate*(B447-User!$B$25)), "")</f>
        <v>3.8341021018052437E-2</v>
      </c>
      <c r="E447">
        <f t="shared" si="64"/>
        <v>3.8341021018052437E-2</v>
      </c>
      <c r="F447">
        <f t="shared" si="66"/>
        <v>197.74724918734898</v>
      </c>
      <c r="G447">
        <f t="shared" si="67"/>
        <v>395.49449837469797</v>
      </c>
      <c r="H447">
        <f t="shared" si="68"/>
        <v>1186.4834951240944</v>
      </c>
      <c r="I447">
        <f t="shared" si="72"/>
        <v>396</v>
      </c>
      <c r="J447">
        <f>IF(B446&lt;User!$B$25, C447+C$32/(INTERZONALFLOW)*(1-EXP(-INTERZONALFLOW/NFVOL*B447)),D447)</f>
        <v>3.8341021018052437E-2</v>
      </c>
      <c r="K447">
        <f t="shared" si="69"/>
        <v>217.54162290632723</v>
      </c>
      <c r="L447">
        <f t="shared" si="70"/>
        <v>435.08324581265447</v>
      </c>
      <c r="M447">
        <f t="shared" si="71"/>
        <v>1305.2497374379643</v>
      </c>
      <c r="N447">
        <f t="shared" si="73"/>
        <v>396</v>
      </c>
    </row>
    <row r="448" spans="2:14" x14ac:dyDescent="0.2">
      <c r="B448">
        <f t="shared" si="65"/>
        <v>397</v>
      </c>
      <c r="C448" t="str">
        <f>IF(B447&lt;User!$B$25, Quellstärke/(Volumen*Verlustrate)*(1-EXP(-Verlustrate*B448)),"")</f>
        <v/>
      </c>
      <c r="D448">
        <f>IF(B448&gt;User!$B$25, Quellstärke/(Volumen*Verlustrate)*(1-EXP(-Verlustrate*User!$B$25))  * EXP(-Verlustrate*(B448-User!$B$25)), "")</f>
        <v>3.7313361184567427E-2</v>
      </c>
      <c r="E448">
        <f t="shared" si="64"/>
        <v>3.7313361184567427E-2</v>
      </c>
      <c r="F448">
        <f t="shared" si="66"/>
        <v>197.74752903755788</v>
      </c>
      <c r="G448">
        <f t="shared" si="67"/>
        <v>395.49505807511576</v>
      </c>
      <c r="H448">
        <f t="shared" si="68"/>
        <v>1186.4851742253477</v>
      </c>
      <c r="I448">
        <f t="shared" si="72"/>
        <v>397</v>
      </c>
      <c r="J448">
        <f>IF(B447&lt;User!$B$25, C448+C$32/(INTERZONALFLOW)*(1-EXP(-INTERZONALFLOW/NFVOL*B448)),D448)</f>
        <v>3.7313361184567427E-2</v>
      </c>
      <c r="K448">
        <f t="shared" si="69"/>
        <v>217.54190275653613</v>
      </c>
      <c r="L448">
        <f t="shared" si="70"/>
        <v>435.08380551307226</v>
      </c>
      <c r="M448">
        <f t="shared" si="71"/>
        <v>1305.2514165392176</v>
      </c>
      <c r="N448">
        <f t="shared" si="73"/>
        <v>397</v>
      </c>
    </row>
    <row r="449" spans="2:14" x14ac:dyDescent="0.2">
      <c r="B449">
        <f t="shared" si="65"/>
        <v>398</v>
      </c>
      <c r="C449" t="str">
        <f>IF(B448&lt;User!$B$25, Quellstärke/(Volumen*Verlustrate)*(1-EXP(-Verlustrate*B449)),"")</f>
        <v/>
      </c>
      <c r="D449">
        <f>IF(B449&gt;User!$B$25, Quellstärke/(Volumen*Verlustrate)*(1-EXP(-Verlustrate*User!$B$25))  * EXP(-Verlustrate*(B449-User!$B$25)), "")</f>
        <v>3.6313245863599658E-2</v>
      </c>
      <c r="E449">
        <f t="shared" si="64"/>
        <v>3.6313245863599658E-2</v>
      </c>
      <c r="F449">
        <f t="shared" si="66"/>
        <v>197.74780138690187</v>
      </c>
      <c r="G449">
        <f t="shared" si="67"/>
        <v>395.49560277380374</v>
      </c>
      <c r="H449">
        <f t="shared" si="68"/>
        <v>1186.4868083214114</v>
      </c>
      <c r="I449">
        <f t="shared" si="72"/>
        <v>398</v>
      </c>
      <c r="J449">
        <f>IF(B448&lt;User!$B$25, C449+C$32/(INTERZONALFLOW)*(1-EXP(-INTERZONALFLOW/NFVOL*B449)),D449)</f>
        <v>3.6313245863599658E-2</v>
      </c>
      <c r="K449">
        <f t="shared" si="69"/>
        <v>217.54217510588012</v>
      </c>
      <c r="L449">
        <f t="shared" si="70"/>
        <v>435.08435021176024</v>
      </c>
      <c r="M449">
        <f t="shared" si="71"/>
        <v>1305.2530506352814</v>
      </c>
      <c r="N449">
        <f t="shared" si="73"/>
        <v>398</v>
      </c>
    </row>
    <row r="450" spans="2:14" x14ac:dyDescent="0.2">
      <c r="B450">
        <f t="shared" si="65"/>
        <v>399</v>
      </c>
      <c r="C450" t="str">
        <f>IF(B449&lt;User!$B$25, Quellstärke/(Volumen*Verlustrate)*(1-EXP(-Verlustrate*B450)),"")</f>
        <v/>
      </c>
      <c r="D450">
        <f>IF(B450&gt;User!$B$25, Quellstärke/(Volumen*Verlustrate)*(1-EXP(-Verlustrate*User!$B$25))  * EXP(-Verlustrate*(B450-User!$B$25)), "")</f>
        <v>3.5339936775667005E-2</v>
      </c>
      <c r="E450">
        <f t="shared" si="64"/>
        <v>3.5339936775667005E-2</v>
      </c>
      <c r="F450">
        <f t="shared" si="66"/>
        <v>197.74806643642768</v>
      </c>
      <c r="G450">
        <f t="shared" si="67"/>
        <v>395.49613287285536</v>
      </c>
      <c r="H450">
        <f t="shared" si="68"/>
        <v>1186.4883986185664</v>
      </c>
      <c r="I450">
        <f t="shared" si="72"/>
        <v>399</v>
      </c>
      <c r="J450">
        <f>IF(B449&lt;User!$B$25, C450+C$32/(INTERZONALFLOW)*(1-EXP(-INTERZONALFLOW/NFVOL*B450)),D450)</f>
        <v>3.5339936775667005E-2</v>
      </c>
      <c r="K450">
        <f t="shared" si="69"/>
        <v>217.54244015540593</v>
      </c>
      <c r="L450">
        <f t="shared" si="70"/>
        <v>435.08488031081185</v>
      </c>
      <c r="M450">
        <f t="shared" si="71"/>
        <v>1305.2546409324364</v>
      </c>
      <c r="N450">
        <f t="shared" si="73"/>
        <v>399</v>
      </c>
    </row>
    <row r="451" spans="2:14" x14ac:dyDescent="0.2">
      <c r="B451">
        <f t="shared" si="65"/>
        <v>400</v>
      </c>
      <c r="C451" t="str">
        <f>IF(B450&lt;User!$B$25, Quellstärke/(Volumen*Verlustrate)*(1-EXP(-Verlustrate*B451)),"")</f>
        <v/>
      </c>
      <c r="D451">
        <f>IF(B451&gt;User!$B$25, Quellstärke/(Volumen*Verlustrate)*(1-EXP(-Verlustrate*User!$B$25))  * EXP(-Verlustrate*(B451-User!$B$25)), "")</f>
        <v>3.4392715429496921E-2</v>
      </c>
      <c r="E451">
        <f t="shared" si="64"/>
        <v>3.4392715429496921E-2</v>
      </c>
      <c r="F451">
        <f t="shared" si="66"/>
        <v>197.7483243817934</v>
      </c>
      <c r="G451">
        <f t="shared" si="67"/>
        <v>395.49664876358679</v>
      </c>
      <c r="H451">
        <f t="shared" si="68"/>
        <v>1186.4899462907608</v>
      </c>
      <c r="I451">
        <f t="shared" si="72"/>
        <v>400</v>
      </c>
      <c r="J451">
        <f>IF(B450&lt;User!$B$25, C451+C$32/(INTERZONALFLOW)*(1-EXP(-INTERZONALFLOW/NFVOL*B451)),D451)</f>
        <v>3.4392715429496921E-2</v>
      </c>
      <c r="K451">
        <f t="shared" si="69"/>
        <v>217.54269810077164</v>
      </c>
      <c r="L451">
        <f t="shared" si="70"/>
        <v>435.08539620154329</v>
      </c>
      <c r="M451">
        <f t="shared" si="71"/>
        <v>1305.2561886046308</v>
      </c>
      <c r="N451">
        <f t="shared" si="73"/>
        <v>400</v>
      </c>
    </row>
    <row r="452" spans="2:14" x14ac:dyDescent="0.2">
      <c r="B452">
        <f t="shared" si="65"/>
        <v>401</v>
      </c>
      <c r="C452" t="str">
        <f>IF(B451&lt;User!$B$25, Quellstärke/(Volumen*Verlustrate)*(1-EXP(-Verlustrate*B452)),"")</f>
        <v/>
      </c>
      <c r="D452">
        <f>IF(B452&gt;User!$B$25, Quellstärke/(Volumen*Verlustrate)*(1-EXP(-Verlustrate*User!$B$25))  * EXP(-Verlustrate*(B452-User!$B$25)), "")</f>
        <v>3.3470882591640751E-2</v>
      </c>
      <c r="E452">
        <f t="shared" si="64"/>
        <v>3.3470882591640751E-2</v>
      </c>
      <c r="F452">
        <f t="shared" si="66"/>
        <v>197.74857541341282</v>
      </c>
      <c r="G452">
        <f t="shared" si="67"/>
        <v>395.49715082682565</v>
      </c>
      <c r="H452">
        <f t="shared" si="68"/>
        <v>1186.4914524804774</v>
      </c>
      <c r="I452">
        <f t="shared" si="72"/>
        <v>401</v>
      </c>
      <c r="J452">
        <f>IF(B451&lt;User!$B$25, C452+C$32/(INTERZONALFLOW)*(1-EXP(-INTERZONALFLOW/NFVOL*B452)),D452)</f>
        <v>3.3470882591640751E-2</v>
      </c>
      <c r="K452">
        <f t="shared" si="69"/>
        <v>217.54294913239107</v>
      </c>
      <c r="L452">
        <f t="shared" si="70"/>
        <v>435.08589826478214</v>
      </c>
      <c r="M452">
        <f t="shared" si="71"/>
        <v>1305.2576947943473</v>
      </c>
      <c r="N452">
        <f t="shared" si="73"/>
        <v>401</v>
      </c>
    </row>
    <row r="453" spans="2:14" x14ac:dyDescent="0.2">
      <c r="B453">
        <f t="shared" si="65"/>
        <v>402</v>
      </c>
      <c r="C453" t="str">
        <f>IF(B452&lt;User!$B$25, Quellstärke/(Volumen*Verlustrate)*(1-EXP(-Verlustrate*B453)),"")</f>
        <v/>
      </c>
      <c r="D453">
        <f>IF(B453&gt;User!$B$25, Quellstärke/(Volumen*Verlustrate)*(1-EXP(-Verlustrate*User!$B$25))  * EXP(-Verlustrate*(B453-User!$B$25)), "")</f>
        <v>3.2573757770303073E-2</v>
      </c>
      <c r="E453">
        <f t="shared" si="64"/>
        <v>3.2573757770303073E-2</v>
      </c>
      <c r="F453">
        <f t="shared" si="66"/>
        <v>197.7488197165961</v>
      </c>
      <c r="G453">
        <f t="shared" si="67"/>
        <v>395.49763943319221</v>
      </c>
      <c r="H453">
        <f t="shared" si="68"/>
        <v>1186.492918299577</v>
      </c>
      <c r="I453">
        <f t="shared" si="72"/>
        <v>402</v>
      </c>
      <c r="J453">
        <f>IF(B452&lt;User!$B$25, C453+C$32/(INTERZONALFLOW)*(1-EXP(-INTERZONALFLOW/NFVOL*B453)),D453)</f>
        <v>3.2573757770303073E-2</v>
      </c>
      <c r="K453">
        <f t="shared" si="69"/>
        <v>217.54319343557435</v>
      </c>
      <c r="L453">
        <f t="shared" si="70"/>
        <v>435.0863868711487</v>
      </c>
      <c r="M453">
        <f t="shared" si="71"/>
        <v>1305.259160613447</v>
      </c>
      <c r="N453">
        <f t="shared" si="73"/>
        <v>402</v>
      </c>
    </row>
    <row r="454" spans="2:14" x14ac:dyDescent="0.2">
      <c r="B454">
        <f t="shared" si="65"/>
        <v>403</v>
      </c>
      <c r="C454" t="str">
        <f>IF(B453&lt;User!$B$25, Quellstärke/(Volumen*Verlustrate)*(1-EXP(-Verlustrate*B454)),"")</f>
        <v/>
      </c>
      <c r="D454">
        <f>IF(B454&gt;User!$B$25, Quellstärke/(Volumen*Verlustrate)*(1-EXP(-Verlustrate*User!$B$25))  * EXP(-Verlustrate*(B454-User!$B$25)), "")</f>
        <v>3.1700678713006927E-2</v>
      </c>
      <c r="E454">
        <f t="shared" ref="E454:E517" si="74">IF(ISNUMBER(C454),C454)+IF((ISNUMBER(D454)),D454)</f>
        <v>3.1700678713006927E-2</v>
      </c>
      <c r="F454">
        <f t="shared" si="66"/>
        <v>197.74905747168646</v>
      </c>
      <c r="G454">
        <f t="shared" si="67"/>
        <v>395.49811494337291</v>
      </c>
      <c r="H454">
        <f t="shared" si="68"/>
        <v>1186.4943448301192</v>
      </c>
      <c r="I454">
        <f t="shared" si="72"/>
        <v>403</v>
      </c>
      <c r="J454">
        <f>IF(B453&lt;User!$B$25, C454+C$32/(INTERZONALFLOW)*(1-EXP(-INTERZONALFLOW/NFVOL*B454)),D454)</f>
        <v>3.1700678713006927E-2</v>
      </c>
      <c r="K454">
        <f t="shared" si="69"/>
        <v>217.54343119066471</v>
      </c>
      <c r="L454">
        <f t="shared" si="70"/>
        <v>435.08686238132941</v>
      </c>
      <c r="M454">
        <f t="shared" si="71"/>
        <v>1305.2605871439891</v>
      </c>
      <c r="N454">
        <f t="shared" si="73"/>
        <v>403</v>
      </c>
    </row>
    <row r="455" spans="2:14" x14ac:dyDescent="0.2">
      <c r="B455">
        <f t="shared" si="65"/>
        <v>404</v>
      </c>
      <c r="C455" t="str">
        <f>IF(B454&lt;User!$B$25, Quellstärke/(Volumen*Verlustrate)*(1-EXP(-Verlustrate*B455)),"")</f>
        <v/>
      </c>
      <c r="D455">
        <f>IF(B455&gt;User!$B$25, Quellstärke/(Volumen*Verlustrate)*(1-EXP(-Verlustrate*User!$B$25))  * EXP(-Verlustrate*(B455-User!$B$25)), "")</f>
        <v>3.0851000917722547E-2</v>
      </c>
      <c r="E455">
        <f t="shared" si="74"/>
        <v>3.0851000917722547E-2</v>
      </c>
      <c r="F455">
        <f t="shared" si="66"/>
        <v>197.74928885419334</v>
      </c>
      <c r="G455">
        <f t="shared" si="67"/>
        <v>395.49857770838668</v>
      </c>
      <c r="H455">
        <f t="shared" si="68"/>
        <v>1186.4957331251605</v>
      </c>
      <c r="I455">
        <f t="shared" si="72"/>
        <v>404</v>
      </c>
      <c r="J455">
        <f>IF(B454&lt;User!$B$25, C455+C$32/(INTERZONALFLOW)*(1-EXP(-INTERZONALFLOW/NFVOL*B455)),D455)</f>
        <v>3.0851000917722547E-2</v>
      </c>
      <c r="K455">
        <f t="shared" si="69"/>
        <v>217.54366257317159</v>
      </c>
      <c r="L455">
        <f t="shared" si="70"/>
        <v>435.08732514634318</v>
      </c>
      <c r="M455">
        <f t="shared" si="71"/>
        <v>1305.2619754390305</v>
      </c>
      <c r="N455">
        <f t="shared" si="73"/>
        <v>404</v>
      </c>
    </row>
    <row r="456" spans="2:14" x14ac:dyDescent="0.2">
      <c r="B456">
        <f t="shared" si="65"/>
        <v>405</v>
      </c>
      <c r="C456" t="str">
        <f>IF(B455&lt;User!$B$25, Quellstärke/(Volumen*Verlustrate)*(1-EXP(-Verlustrate*B456)),"")</f>
        <v/>
      </c>
      <c r="D456">
        <f>IF(B456&gt;User!$B$25, Quellstärke/(Volumen*Verlustrate)*(1-EXP(-Verlustrate*User!$B$25))  * EXP(-Verlustrate*(B456-User!$B$25)), "")</f>
        <v>3.00240971570995E-2</v>
      </c>
      <c r="E456">
        <f t="shared" si="74"/>
        <v>3.00240971570995E-2</v>
      </c>
      <c r="F456">
        <f t="shared" si="66"/>
        <v>197.74951403492202</v>
      </c>
      <c r="G456">
        <f t="shared" si="67"/>
        <v>395.49902806984403</v>
      </c>
      <c r="H456">
        <f t="shared" si="68"/>
        <v>1186.4970842095327</v>
      </c>
      <c r="I456">
        <f t="shared" si="72"/>
        <v>405</v>
      </c>
      <c r="J456">
        <f>IF(B455&lt;User!$B$25, C456+C$32/(INTERZONALFLOW)*(1-EXP(-INTERZONALFLOW/NFVOL*B456)),D456)</f>
        <v>3.00240971570995E-2</v>
      </c>
      <c r="K456">
        <f t="shared" si="69"/>
        <v>217.54388775390026</v>
      </c>
      <c r="L456">
        <f t="shared" si="70"/>
        <v>435.08777550780053</v>
      </c>
      <c r="M456">
        <f t="shared" si="71"/>
        <v>1305.2633265234026</v>
      </c>
      <c r="N456">
        <f t="shared" si="73"/>
        <v>405</v>
      </c>
    </row>
    <row r="457" spans="2:14" x14ac:dyDescent="0.2">
      <c r="B457">
        <f t="shared" si="65"/>
        <v>406</v>
      </c>
      <c r="C457" t="str">
        <f>IF(B456&lt;User!$B$25, Quellstärke/(Volumen*Verlustrate)*(1-EXP(-Verlustrate*B457)),"")</f>
        <v/>
      </c>
      <c r="D457">
        <f>IF(B457&gt;User!$B$25, Quellstärke/(Volumen*Verlustrate)*(1-EXP(-Verlustrate*User!$B$25))  * EXP(-Verlustrate*(B457-User!$B$25)), "")</f>
        <v>2.9219357015451333E-2</v>
      </c>
      <c r="E457">
        <f t="shared" si="74"/>
        <v>2.9219357015451333E-2</v>
      </c>
      <c r="F457">
        <f t="shared" si="66"/>
        <v>197.74973318009964</v>
      </c>
      <c r="G457">
        <f t="shared" si="67"/>
        <v>395.49946636019928</v>
      </c>
      <c r="H457">
        <f t="shared" si="68"/>
        <v>1186.4983990805983</v>
      </c>
      <c r="I457">
        <f t="shared" si="72"/>
        <v>406</v>
      </c>
      <c r="J457">
        <f>IF(B456&lt;User!$B$25, C457+C$32/(INTERZONALFLOW)*(1-EXP(-INTERZONALFLOW/NFVOL*B457)),D457)</f>
        <v>2.9219357015451333E-2</v>
      </c>
      <c r="K457">
        <f t="shared" si="69"/>
        <v>217.54410689907789</v>
      </c>
      <c r="L457">
        <f t="shared" si="70"/>
        <v>435.08821379815578</v>
      </c>
      <c r="M457">
        <f t="shared" si="71"/>
        <v>1305.2646413944683</v>
      </c>
      <c r="N457">
        <f t="shared" si="73"/>
        <v>406</v>
      </c>
    </row>
    <row r="458" spans="2:14" x14ac:dyDescent="0.2">
      <c r="B458">
        <f t="shared" si="65"/>
        <v>407</v>
      </c>
      <c r="C458" t="str">
        <f>IF(B457&lt;User!$B$25, Quellstärke/(Volumen*Verlustrate)*(1-EXP(-Verlustrate*B458)),"")</f>
        <v/>
      </c>
      <c r="D458">
        <f>IF(B458&gt;User!$B$25, Quellstärke/(Volumen*Verlustrate)*(1-EXP(-Verlustrate*User!$B$25))  * EXP(-Verlustrate*(B458-User!$B$25)), "")</f>
        <v>2.8436186438149762E-2</v>
      </c>
      <c r="E458">
        <f t="shared" si="74"/>
        <v>2.8436186438149762E-2</v>
      </c>
      <c r="F458">
        <f t="shared" si="66"/>
        <v>197.74994645149792</v>
      </c>
      <c r="G458">
        <f t="shared" si="67"/>
        <v>395.49989290299584</v>
      </c>
      <c r="H458">
        <f t="shared" si="68"/>
        <v>1186.4996787089881</v>
      </c>
      <c r="I458">
        <f t="shared" si="72"/>
        <v>407</v>
      </c>
      <c r="J458">
        <f>IF(B457&lt;User!$B$25, C458+C$32/(INTERZONALFLOW)*(1-EXP(-INTERZONALFLOW/NFVOL*B458)),D458)</f>
        <v>2.8436186438149762E-2</v>
      </c>
      <c r="K458">
        <f t="shared" si="69"/>
        <v>217.54432017047617</v>
      </c>
      <c r="L458">
        <f t="shared" si="70"/>
        <v>435.08864034095234</v>
      </c>
      <c r="M458">
        <f t="shared" si="71"/>
        <v>1305.265921022858</v>
      </c>
      <c r="N458">
        <f t="shared" si="73"/>
        <v>407</v>
      </c>
    </row>
    <row r="459" spans="2:14" x14ac:dyDescent="0.2">
      <c r="B459">
        <f t="shared" si="65"/>
        <v>408</v>
      </c>
      <c r="C459" t="str">
        <f>IF(B458&lt;User!$B$25, Quellstärke/(Volumen*Verlustrate)*(1-EXP(-Verlustrate*B459)),"")</f>
        <v/>
      </c>
      <c r="D459">
        <f>IF(B459&gt;User!$B$25, Quellstärke/(Volumen*Verlustrate)*(1-EXP(-Verlustrate*User!$B$25))  * EXP(-Verlustrate*(B459-User!$B$25)), "")</f>
        <v>2.7674007293097293E-2</v>
      </c>
      <c r="E459">
        <f t="shared" si="74"/>
        <v>2.7674007293097293E-2</v>
      </c>
      <c r="F459">
        <f t="shared" si="66"/>
        <v>197.75015400655261</v>
      </c>
      <c r="G459">
        <f t="shared" si="67"/>
        <v>395.50030801310521</v>
      </c>
      <c r="H459">
        <f t="shared" si="68"/>
        <v>1186.5009240393163</v>
      </c>
      <c r="I459">
        <f t="shared" si="72"/>
        <v>408</v>
      </c>
      <c r="J459">
        <f>IF(B458&lt;User!$B$25, C459+C$32/(INTERZONALFLOW)*(1-EXP(-INTERZONALFLOW/NFVOL*B459)),D459)</f>
        <v>2.7674007293097293E-2</v>
      </c>
      <c r="K459">
        <f t="shared" si="69"/>
        <v>217.54452772553086</v>
      </c>
      <c r="L459">
        <f t="shared" si="70"/>
        <v>435.08905545106171</v>
      </c>
      <c r="M459">
        <f t="shared" si="71"/>
        <v>1305.2671663531862</v>
      </c>
      <c r="N459">
        <f t="shared" si="73"/>
        <v>408</v>
      </c>
    </row>
    <row r="460" spans="2:14" x14ac:dyDescent="0.2">
      <c r="B460">
        <f t="shared" si="65"/>
        <v>409</v>
      </c>
      <c r="C460" t="str">
        <f>IF(B459&lt;User!$B$25, Quellstärke/(Volumen*Verlustrate)*(1-EXP(-Verlustrate*B460)),"")</f>
        <v/>
      </c>
      <c r="D460">
        <f>IF(B460&gt;User!$B$25, Quellstärke/(Volumen*Verlustrate)*(1-EXP(-Verlustrate*User!$B$25))  * EXP(-Verlustrate*(B460-User!$B$25)), "")</f>
        <v>2.6932256943952994E-2</v>
      </c>
      <c r="E460">
        <f t="shared" si="74"/>
        <v>2.6932256943952994E-2</v>
      </c>
      <c r="F460">
        <f t="shared" si="66"/>
        <v>197.75035599847968</v>
      </c>
      <c r="G460">
        <f t="shared" si="67"/>
        <v>395.50071199695935</v>
      </c>
      <c r="H460">
        <f t="shared" si="68"/>
        <v>1186.5021359908787</v>
      </c>
      <c r="I460">
        <f t="shared" si="72"/>
        <v>409</v>
      </c>
      <c r="J460">
        <f>IF(B459&lt;User!$B$25, C460+C$32/(INTERZONALFLOW)*(1-EXP(-INTERZONALFLOW/NFVOL*B460)),D460)</f>
        <v>2.6932256943952994E-2</v>
      </c>
      <c r="K460">
        <f t="shared" si="69"/>
        <v>217.54472971745793</v>
      </c>
      <c r="L460">
        <f t="shared" si="70"/>
        <v>435.08945943491585</v>
      </c>
      <c r="M460">
        <f t="shared" si="71"/>
        <v>1305.2683783047487</v>
      </c>
      <c r="N460">
        <f t="shared" si="73"/>
        <v>409</v>
      </c>
    </row>
    <row r="461" spans="2:14" x14ac:dyDescent="0.2">
      <c r="B461">
        <f t="shared" si="65"/>
        <v>410</v>
      </c>
      <c r="C461" t="str">
        <f>IF(B460&lt;User!$B$25, Quellstärke/(Volumen*Verlustrate)*(1-EXP(-Verlustrate*B461)),"")</f>
        <v/>
      </c>
      <c r="D461">
        <f>IF(B461&gt;User!$B$25, Quellstärke/(Volumen*Verlustrate)*(1-EXP(-Verlustrate*User!$B$25))  * EXP(-Verlustrate*(B461-User!$B$25)), "")</f>
        <v>2.6210387834797896E-2</v>
      </c>
      <c r="E461">
        <f t="shared" si="74"/>
        <v>2.6210387834797896E-2</v>
      </c>
      <c r="F461">
        <f t="shared" si="66"/>
        <v>197.75055257638843</v>
      </c>
      <c r="G461">
        <f t="shared" si="67"/>
        <v>395.50110515277686</v>
      </c>
      <c r="H461">
        <f t="shared" si="68"/>
        <v>1186.5033154583314</v>
      </c>
      <c r="I461">
        <f t="shared" si="72"/>
        <v>410</v>
      </c>
      <c r="J461">
        <f>IF(B460&lt;User!$B$25, C461+C$32/(INTERZONALFLOW)*(1-EXP(-INTERZONALFLOW/NFVOL*B461)),D461)</f>
        <v>2.6210387834797896E-2</v>
      </c>
      <c r="K461">
        <f t="shared" si="69"/>
        <v>217.54492629536668</v>
      </c>
      <c r="L461">
        <f t="shared" si="70"/>
        <v>435.08985259073336</v>
      </c>
      <c r="M461">
        <f t="shared" si="71"/>
        <v>1305.2695577722013</v>
      </c>
      <c r="N461">
        <f t="shared" si="73"/>
        <v>410</v>
      </c>
    </row>
    <row r="462" spans="2:14" x14ac:dyDescent="0.2">
      <c r="B462">
        <f t="shared" si="65"/>
        <v>411</v>
      </c>
      <c r="C462" t="str">
        <f>IF(B461&lt;User!$B$25, Quellstärke/(Volumen*Verlustrate)*(1-EXP(-Verlustrate*B462)),"")</f>
        <v/>
      </c>
      <c r="D462">
        <f>IF(B462&gt;User!$B$25, Quellstärke/(Volumen*Verlustrate)*(1-EXP(-Verlustrate*User!$B$25))  * EXP(-Verlustrate*(B462-User!$B$25)), "")</f>
        <v>2.5507867085931932E-2</v>
      </c>
      <c r="E462">
        <f t="shared" si="74"/>
        <v>2.5507867085931932E-2</v>
      </c>
      <c r="F462">
        <f t="shared" si="66"/>
        <v>197.75074388539159</v>
      </c>
      <c r="G462">
        <f t="shared" si="67"/>
        <v>395.50148777078317</v>
      </c>
      <c r="H462">
        <f t="shared" si="68"/>
        <v>1186.5044633123503</v>
      </c>
      <c r="I462">
        <f t="shared" si="72"/>
        <v>411</v>
      </c>
      <c r="J462">
        <f>IF(B461&lt;User!$B$25, C462+C$32/(INTERZONALFLOW)*(1-EXP(-INTERZONALFLOW/NFVOL*B462)),D462)</f>
        <v>2.5507867085931932E-2</v>
      </c>
      <c r="K462">
        <f t="shared" si="69"/>
        <v>217.54511760436984</v>
      </c>
      <c r="L462">
        <f t="shared" si="70"/>
        <v>435.09023520873967</v>
      </c>
      <c r="M462">
        <f t="shared" si="71"/>
        <v>1305.2707056262202</v>
      </c>
      <c r="N462">
        <f t="shared" si="73"/>
        <v>411</v>
      </c>
    </row>
    <row r="463" spans="2:14" x14ac:dyDescent="0.2">
      <c r="B463">
        <f t="shared" si="65"/>
        <v>412</v>
      </c>
      <c r="C463" t="str">
        <f>IF(B462&lt;User!$B$25, Quellstärke/(Volumen*Verlustrate)*(1-EXP(-Verlustrate*B463)),"")</f>
        <v/>
      </c>
      <c r="D463">
        <f>IF(B463&gt;User!$B$25, Quellstärke/(Volumen*Verlustrate)*(1-EXP(-Verlustrate*User!$B$25))  * EXP(-Verlustrate*(B463-User!$B$25)), "")</f>
        <v>2.4824176100505527E-2</v>
      </c>
      <c r="E463">
        <f t="shared" si="74"/>
        <v>2.4824176100505527E-2</v>
      </c>
      <c r="F463">
        <f t="shared" si="66"/>
        <v>197.75093006671233</v>
      </c>
      <c r="G463">
        <f t="shared" si="67"/>
        <v>395.50186013342466</v>
      </c>
      <c r="H463">
        <f t="shared" si="68"/>
        <v>1186.5055804002748</v>
      </c>
      <c r="I463">
        <f t="shared" si="72"/>
        <v>412</v>
      </c>
      <c r="J463">
        <f>IF(B462&lt;User!$B$25, C463+C$32/(INTERZONALFLOW)*(1-EXP(-INTERZONALFLOW/NFVOL*B463)),D463)</f>
        <v>2.4824176100505527E-2</v>
      </c>
      <c r="K463">
        <f t="shared" si="69"/>
        <v>217.54530378569058</v>
      </c>
      <c r="L463">
        <f t="shared" si="70"/>
        <v>435.09060757138116</v>
      </c>
      <c r="M463">
        <f t="shared" si="71"/>
        <v>1305.2718227141447</v>
      </c>
      <c r="N463">
        <f t="shared" si="73"/>
        <v>412</v>
      </c>
    </row>
    <row r="464" spans="2:14" x14ac:dyDescent="0.2">
      <c r="B464">
        <f t="shared" si="65"/>
        <v>413</v>
      </c>
      <c r="C464" t="str">
        <f>IF(B463&lt;User!$B$25, Quellstärke/(Volumen*Verlustrate)*(1-EXP(-Verlustrate*B464)),"")</f>
        <v/>
      </c>
      <c r="D464">
        <f>IF(B464&gt;User!$B$25, Quellstärke/(Volumen*Verlustrate)*(1-EXP(-Verlustrate*User!$B$25))  * EXP(-Verlustrate*(B464-User!$B$25)), "")</f>
        <v>2.4158810181693968E-2</v>
      </c>
      <c r="E464">
        <f t="shared" si="74"/>
        <v>2.4158810181693968E-2</v>
      </c>
      <c r="F464">
        <f t="shared" si="66"/>
        <v>197.75111125778869</v>
      </c>
      <c r="G464">
        <f t="shared" si="67"/>
        <v>395.50222251557739</v>
      </c>
      <c r="H464">
        <f t="shared" si="68"/>
        <v>1186.5066675467328</v>
      </c>
      <c r="I464">
        <f t="shared" si="72"/>
        <v>413</v>
      </c>
      <c r="J464">
        <f>IF(B463&lt;User!$B$25, C464+C$32/(INTERZONALFLOW)*(1-EXP(-INTERZONALFLOW/NFVOL*B464)),D464)</f>
        <v>2.4158810181693968E-2</v>
      </c>
      <c r="K464">
        <f t="shared" si="69"/>
        <v>217.54548497676694</v>
      </c>
      <c r="L464">
        <f t="shared" si="70"/>
        <v>435.09096995353389</v>
      </c>
      <c r="M464">
        <f t="shared" si="71"/>
        <v>1305.2729098606028</v>
      </c>
      <c r="N464">
        <f t="shared" si="73"/>
        <v>413</v>
      </c>
    </row>
    <row r="465" spans="2:14" x14ac:dyDescent="0.2">
      <c r="B465">
        <f t="shared" si="65"/>
        <v>414</v>
      </c>
      <c r="C465" t="str">
        <f>IF(B464&lt;User!$B$25, Quellstärke/(Volumen*Verlustrate)*(1-EXP(-Verlustrate*B465)),"")</f>
        <v/>
      </c>
      <c r="D465">
        <f>IF(B465&gt;User!$B$25, Quellstärke/(Volumen*Verlustrate)*(1-EXP(-Verlustrate*User!$B$25))  * EXP(-Verlustrate*(B465-User!$B$25)), "")</f>
        <v>2.3511278160133393E-2</v>
      </c>
      <c r="E465">
        <f t="shared" si="74"/>
        <v>2.3511278160133393E-2</v>
      </c>
      <c r="F465">
        <f t="shared" si="66"/>
        <v>197.75128759237489</v>
      </c>
      <c r="G465">
        <f t="shared" si="67"/>
        <v>395.50257518474979</v>
      </c>
      <c r="H465">
        <f t="shared" si="68"/>
        <v>1186.5077255542501</v>
      </c>
      <c r="I465">
        <f t="shared" si="72"/>
        <v>414</v>
      </c>
      <c r="J465">
        <f>IF(B464&lt;User!$B$25, C465+C$32/(INTERZONALFLOW)*(1-EXP(-INTERZONALFLOW/NFVOL*B465)),D465)</f>
        <v>2.3511278160133393E-2</v>
      </c>
      <c r="K465">
        <f t="shared" si="69"/>
        <v>217.54566131135314</v>
      </c>
      <c r="L465">
        <f t="shared" si="70"/>
        <v>435.09132262270629</v>
      </c>
      <c r="M465">
        <f t="shared" si="71"/>
        <v>1305.2739678681201</v>
      </c>
      <c r="N465">
        <f t="shared" si="73"/>
        <v>414</v>
      </c>
    </row>
    <row r="466" spans="2:14" x14ac:dyDescent="0.2">
      <c r="B466">
        <f t="shared" si="65"/>
        <v>415</v>
      </c>
      <c r="C466" t="str">
        <f>IF(B465&lt;User!$B$25, Quellstärke/(Volumen*Verlustrate)*(1-EXP(-Verlustrate*B466)),"")</f>
        <v/>
      </c>
      <c r="D466">
        <f>IF(B466&gt;User!$B$25, Quellstärke/(Volumen*Verlustrate)*(1-EXP(-Verlustrate*User!$B$25))  * EXP(-Verlustrate*(B466-User!$B$25)), "")</f>
        <v>2.2881102031342044E-2</v>
      </c>
      <c r="E466">
        <f t="shared" si="74"/>
        <v>2.2881102031342044E-2</v>
      </c>
      <c r="F466">
        <f t="shared" si="66"/>
        <v>197.75145920064014</v>
      </c>
      <c r="G466">
        <f t="shared" si="67"/>
        <v>395.50291840128028</v>
      </c>
      <c r="H466">
        <f t="shared" si="68"/>
        <v>1186.5087552038415</v>
      </c>
      <c r="I466">
        <f t="shared" si="72"/>
        <v>415</v>
      </c>
      <c r="J466">
        <f>IF(B465&lt;User!$B$25, C466+C$32/(INTERZONALFLOW)*(1-EXP(-INTERZONALFLOW/NFVOL*B466)),D466)</f>
        <v>2.2881102031342044E-2</v>
      </c>
      <c r="K466">
        <f t="shared" si="69"/>
        <v>217.54583291961839</v>
      </c>
      <c r="L466">
        <f t="shared" si="70"/>
        <v>435.09166583923678</v>
      </c>
      <c r="M466">
        <f t="shared" si="71"/>
        <v>1305.2749975177114</v>
      </c>
      <c r="N466">
        <f t="shared" si="73"/>
        <v>415</v>
      </c>
    </row>
    <row r="467" spans="2:14" x14ac:dyDescent="0.2">
      <c r="B467">
        <f t="shared" si="65"/>
        <v>416</v>
      </c>
      <c r="C467" t="str">
        <f>IF(B466&lt;User!$B$25, Quellstärke/(Volumen*Verlustrate)*(1-EXP(-Verlustrate*B467)),"")</f>
        <v/>
      </c>
      <c r="D467">
        <f>IF(B467&gt;User!$B$25, Quellstärke/(Volumen*Verlustrate)*(1-EXP(-Verlustrate*User!$B$25))  * EXP(-Verlustrate*(B467-User!$B$25)), "")</f>
        <v>2.2267816602860334E-2</v>
      </c>
      <c r="E467">
        <f t="shared" si="74"/>
        <v>2.2267816602860334E-2</v>
      </c>
      <c r="F467">
        <f t="shared" si="66"/>
        <v>197.75162620926466</v>
      </c>
      <c r="G467">
        <f t="shared" si="67"/>
        <v>395.50325241852931</v>
      </c>
      <c r="H467">
        <f t="shared" si="68"/>
        <v>1186.5097572555885</v>
      </c>
      <c r="I467">
        <f t="shared" si="72"/>
        <v>416</v>
      </c>
      <c r="J467">
        <f>IF(B466&lt;User!$B$25, C467+C$32/(INTERZONALFLOW)*(1-EXP(-INTERZONALFLOW/NFVOL*B467)),D467)</f>
        <v>2.2267816602860334E-2</v>
      </c>
      <c r="K467">
        <f t="shared" si="69"/>
        <v>217.54599992824291</v>
      </c>
      <c r="L467">
        <f t="shared" si="70"/>
        <v>435.09199985648581</v>
      </c>
      <c r="M467">
        <f t="shared" si="71"/>
        <v>1305.2759995694585</v>
      </c>
      <c r="N467">
        <f t="shared" si="73"/>
        <v>416</v>
      </c>
    </row>
    <row r="468" spans="2:14" x14ac:dyDescent="0.2">
      <c r="B468">
        <f t="shared" si="65"/>
        <v>417</v>
      </c>
      <c r="C468" t="str">
        <f>IF(B467&lt;User!$B$25, Quellstärke/(Volumen*Verlustrate)*(1-EXP(-Verlustrate*B468)),"")</f>
        <v/>
      </c>
      <c r="D468">
        <f>IF(B468&gt;User!$B$25, Quellstärke/(Volumen*Verlustrate)*(1-EXP(-Verlustrate*User!$B$25))  * EXP(-Verlustrate*(B468-User!$B$25)), "")</f>
        <v>2.1670969150848107E-2</v>
      </c>
      <c r="E468">
        <f t="shared" si="74"/>
        <v>2.1670969150848107E-2</v>
      </c>
      <c r="F468">
        <f t="shared" si="66"/>
        <v>197.75178874153329</v>
      </c>
      <c r="G468">
        <f t="shared" si="67"/>
        <v>395.50357748306658</v>
      </c>
      <c r="H468">
        <f t="shared" si="68"/>
        <v>1186.5107324492003</v>
      </c>
      <c r="I468">
        <f t="shared" si="72"/>
        <v>417</v>
      </c>
      <c r="J468">
        <f>IF(B467&lt;User!$B$25, C468+C$32/(INTERZONALFLOW)*(1-EXP(-INTERZONALFLOW/NFVOL*B468)),D468)</f>
        <v>2.1670969150848107E-2</v>
      </c>
      <c r="K468">
        <f t="shared" si="69"/>
        <v>217.54616246051154</v>
      </c>
      <c r="L468">
        <f t="shared" si="70"/>
        <v>435.09232492102308</v>
      </c>
      <c r="M468">
        <f t="shared" si="71"/>
        <v>1305.2769747630703</v>
      </c>
      <c r="N468">
        <f t="shared" si="73"/>
        <v>417</v>
      </c>
    </row>
    <row r="469" spans="2:14" x14ac:dyDescent="0.2">
      <c r="B469">
        <f t="shared" si="65"/>
        <v>418</v>
      </c>
      <c r="C469" t="str">
        <f>IF(B468&lt;User!$B$25, Quellstärke/(Volumen*Verlustrate)*(1-EXP(-Verlustrate*B469)),"")</f>
        <v/>
      </c>
      <c r="D469">
        <f>IF(B469&gt;User!$B$25, Quellstärke/(Volumen*Verlustrate)*(1-EXP(-Verlustrate*User!$B$25))  * EXP(-Verlustrate*(B469-User!$B$25)), "")</f>
        <v>2.1090119085886774E-2</v>
      </c>
      <c r="E469">
        <f t="shared" si="74"/>
        <v>2.1090119085886774E-2</v>
      </c>
      <c r="F469">
        <f t="shared" si="66"/>
        <v>197.75194691742644</v>
      </c>
      <c r="G469">
        <f t="shared" si="67"/>
        <v>395.50389383485287</v>
      </c>
      <c r="H469">
        <f t="shared" si="68"/>
        <v>1186.5116815045592</v>
      </c>
      <c r="I469">
        <f t="shared" si="72"/>
        <v>418</v>
      </c>
      <c r="J469">
        <f>IF(B468&lt;User!$B$25, C469+C$32/(INTERZONALFLOW)*(1-EXP(-INTERZONALFLOW/NFVOL*B469)),D469)</f>
        <v>2.1090119085886774E-2</v>
      </c>
      <c r="K469">
        <f t="shared" si="69"/>
        <v>217.54632063640469</v>
      </c>
      <c r="L469">
        <f t="shared" si="70"/>
        <v>435.09264127280937</v>
      </c>
      <c r="M469">
        <f t="shared" si="71"/>
        <v>1305.2779238184291</v>
      </c>
      <c r="N469">
        <f t="shared" si="73"/>
        <v>418</v>
      </c>
    </row>
    <row r="470" spans="2:14" x14ac:dyDescent="0.2">
      <c r="B470">
        <f t="shared" si="65"/>
        <v>419</v>
      </c>
      <c r="C470" t="str">
        <f>IF(B469&lt;User!$B$25, Quellstärke/(Volumen*Verlustrate)*(1-EXP(-Verlustrate*B470)),"")</f>
        <v/>
      </c>
      <c r="D470">
        <f>IF(B470&gt;User!$B$25, Quellstärke/(Volumen*Verlustrate)*(1-EXP(-Verlustrate*User!$B$25))  * EXP(-Verlustrate*(B470-User!$B$25)), "")</f>
        <v>2.0524837627738379E-2</v>
      </c>
      <c r="E470">
        <f t="shared" si="74"/>
        <v>2.0524837627738379E-2</v>
      </c>
      <c r="F470">
        <f t="shared" si="66"/>
        <v>197.75210085370864</v>
      </c>
      <c r="G470">
        <f t="shared" si="67"/>
        <v>395.50420170741728</v>
      </c>
      <c r="H470">
        <f t="shared" si="68"/>
        <v>1186.5126051222524</v>
      </c>
      <c r="I470">
        <f t="shared" si="72"/>
        <v>419</v>
      </c>
      <c r="J470">
        <f>IF(B469&lt;User!$B$25, C470+C$32/(INTERZONALFLOW)*(1-EXP(-INTERZONALFLOW/NFVOL*B470)),D470)</f>
        <v>2.0524837627738379E-2</v>
      </c>
      <c r="K470">
        <f t="shared" si="69"/>
        <v>217.54647457268689</v>
      </c>
      <c r="L470">
        <f t="shared" si="70"/>
        <v>435.09294914537378</v>
      </c>
      <c r="M470">
        <f t="shared" si="71"/>
        <v>1305.2788474361223</v>
      </c>
      <c r="N470">
        <f t="shared" si="73"/>
        <v>419</v>
      </c>
    </row>
    <row r="471" spans="2:14" x14ac:dyDescent="0.2">
      <c r="B471">
        <f t="shared" si="65"/>
        <v>420</v>
      </c>
      <c r="C471" t="str">
        <f>IF(B470&lt;User!$B$25, Quellstärke/(Volumen*Verlustrate)*(1-EXP(-Verlustrate*B471)),"")</f>
        <v/>
      </c>
      <c r="D471">
        <f>IF(B471&gt;User!$B$25, Quellstärke/(Volumen*Verlustrate)*(1-EXP(-Verlustrate*User!$B$25))  * EXP(-Verlustrate*(B471-User!$B$25)), "")</f>
        <v>1.997470748882274E-2</v>
      </c>
      <c r="E471">
        <f t="shared" si="74"/>
        <v>1.997470748882274E-2</v>
      </c>
      <c r="F471">
        <f t="shared" si="66"/>
        <v>197.75225066401481</v>
      </c>
      <c r="G471">
        <f t="shared" si="67"/>
        <v>395.50450132802962</v>
      </c>
      <c r="H471">
        <f t="shared" si="68"/>
        <v>1186.5135039840893</v>
      </c>
      <c r="I471">
        <f t="shared" si="72"/>
        <v>420</v>
      </c>
      <c r="J471">
        <f>IF(B470&lt;User!$B$25, C471+C$32/(INTERZONALFLOW)*(1-EXP(-INTERZONALFLOW/NFVOL*B471)),D471)</f>
        <v>1.997470748882274E-2</v>
      </c>
      <c r="K471">
        <f t="shared" si="69"/>
        <v>217.54662438299306</v>
      </c>
      <c r="L471">
        <f t="shared" si="70"/>
        <v>435.09324876598612</v>
      </c>
      <c r="M471">
        <f t="shared" si="71"/>
        <v>1305.2797462979593</v>
      </c>
      <c r="N471">
        <f t="shared" si="73"/>
        <v>420</v>
      </c>
    </row>
    <row r="472" spans="2:14" x14ac:dyDescent="0.2">
      <c r="B472">
        <f t="shared" si="65"/>
        <v>421</v>
      </c>
      <c r="C472" t="str">
        <f>IF(B471&lt;User!$B$25, Quellstärke/(Volumen*Verlustrate)*(1-EXP(-Verlustrate*B472)),"")</f>
        <v/>
      </c>
      <c r="D472">
        <f>IF(B472&gt;User!$B$25, Quellstärke/(Volumen*Verlustrate)*(1-EXP(-Verlustrate*User!$B$25))  * EXP(-Verlustrate*(B472-User!$B$25)), "")</f>
        <v>1.9439322566177832E-2</v>
      </c>
      <c r="E472">
        <f t="shared" si="74"/>
        <v>1.9439322566177832E-2</v>
      </c>
      <c r="F472">
        <f t="shared" si="66"/>
        <v>197.75239645893404</v>
      </c>
      <c r="G472">
        <f t="shared" si="67"/>
        <v>395.50479291786809</v>
      </c>
      <c r="H472">
        <f t="shared" si="68"/>
        <v>1186.5143787536049</v>
      </c>
      <c r="I472">
        <f t="shared" si="72"/>
        <v>421</v>
      </c>
      <c r="J472">
        <f>IF(B471&lt;User!$B$25, C472+C$32/(INTERZONALFLOW)*(1-EXP(-INTERZONALFLOW/NFVOL*B472)),D472)</f>
        <v>1.9439322566177832E-2</v>
      </c>
      <c r="K472">
        <f t="shared" si="69"/>
        <v>217.54677017791229</v>
      </c>
      <c r="L472">
        <f t="shared" si="70"/>
        <v>435.09354035582459</v>
      </c>
      <c r="M472">
        <f t="shared" si="71"/>
        <v>1305.2806210674748</v>
      </c>
      <c r="N472">
        <f t="shared" si="73"/>
        <v>421</v>
      </c>
    </row>
    <row r="473" spans="2:14" x14ac:dyDescent="0.2">
      <c r="B473">
        <f t="shared" si="65"/>
        <v>422</v>
      </c>
      <c r="C473" t="str">
        <f>IF(B472&lt;User!$B$25, Quellstärke/(Volumen*Verlustrate)*(1-EXP(-Verlustrate*B473)),"")</f>
        <v/>
      </c>
      <c r="D473">
        <f>IF(B473&gt;User!$B$25, Quellstärke/(Volumen*Verlustrate)*(1-EXP(-Verlustrate*User!$B$25))  * EXP(-Verlustrate*(B473-User!$B$25)), "")</f>
        <v>1.8918287641677155E-2</v>
      </c>
      <c r="E473">
        <f t="shared" si="74"/>
        <v>1.8918287641677155E-2</v>
      </c>
      <c r="F473">
        <f t="shared" si="66"/>
        <v>197.75253834609137</v>
      </c>
      <c r="G473">
        <f t="shared" si="67"/>
        <v>395.50507669218274</v>
      </c>
      <c r="H473">
        <f t="shared" si="68"/>
        <v>1186.5152300765487</v>
      </c>
      <c r="I473">
        <f t="shared" si="72"/>
        <v>422</v>
      </c>
      <c r="J473">
        <f>IF(B472&lt;User!$B$25, C473+C$32/(INTERZONALFLOW)*(1-EXP(-INTERZONALFLOW/NFVOL*B473)),D473)</f>
        <v>1.8918287641677155E-2</v>
      </c>
      <c r="K473">
        <f t="shared" si="69"/>
        <v>217.54691206506962</v>
      </c>
      <c r="L473">
        <f t="shared" si="70"/>
        <v>435.09382413013924</v>
      </c>
      <c r="M473">
        <f t="shared" si="71"/>
        <v>1305.2814723904187</v>
      </c>
      <c r="N473">
        <f t="shared" si="73"/>
        <v>422</v>
      </c>
    </row>
    <row r="474" spans="2:14" x14ac:dyDescent="0.2">
      <c r="B474">
        <f t="shared" si="65"/>
        <v>423</v>
      </c>
      <c r="C474" t="str">
        <f>IF(B473&lt;User!$B$25, Quellstärke/(Volumen*Verlustrate)*(1-EXP(-Verlustrate*B474)),"")</f>
        <v/>
      </c>
      <c r="D474">
        <f>IF(B474&gt;User!$B$25, Quellstärke/(Volumen*Verlustrate)*(1-EXP(-Verlustrate*User!$B$25))  * EXP(-Verlustrate*(B474-User!$B$25)), "")</f>
        <v>1.8411218090281668E-2</v>
      </c>
      <c r="E474">
        <f t="shared" si="74"/>
        <v>1.8411218090281668E-2</v>
      </c>
      <c r="F474">
        <f t="shared" si="66"/>
        <v>197.75267643022704</v>
      </c>
      <c r="G474">
        <f t="shared" si="67"/>
        <v>395.50535286045408</v>
      </c>
      <c r="H474">
        <f t="shared" si="68"/>
        <v>1186.5160585813628</v>
      </c>
      <c r="I474">
        <f t="shared" si="72"/>
        <v>423</v>
      </c>
      <c r="J474">
        <f>IF(B473&lt;User!$B$25, C474+C$32/(INTERZONALFLOW)*(1-EXP(-INTERZONALFLOW/NFVOL*B474)),D474)</f>
        <v>1.8411218090281668E-2</v>
      </c>
      <c r="K474">
        <f t="shared" si="69"/>
        <v>217.54705014920529</v>
      </c>
      <c r="L474">
        <f t="shared" si="70"/>
        <v>435.09410029841058</v>
      </c>
      <c r="M474">
        <f t="shared" si="71"/>
        <v>1305.2823008952328</v>
      </c>
      <c r="N474">
        <f t="shared" si="73"/>
        <v>423</v>
      </c>
    </row>
    <row r="475" spans="2:14" x14ac:dyDescent="0.2">
      <c r="B475">
        <f t="shared" si="65"/>
        <v>424</v>
      </c>
      <c r="C475" t="str">
        <f>IF(B474&lt;User!$B$25, Quellstärke/(Volumen*Verlustrate)*(1-EXP(-Verlustrate*B475)),"")</f>
        <v/>
      </c>
      <c r="D475">
        <f>IF(B475&gt;User!$B$25, Quellstärke/(Volumen*Verlustrate)*(1-EXP(-Verlustrate*User!$B$25))  * EXP(-Verlustrate*(B475-User!$B$25)), "")</f>
        <v>1.7917739596112023E-2</v>
      </c>
      <c r="E475">
        <f t="shared" si="74"/>
        <v>1.7917739596112023E-2</v>
      </c>
      <c r="F475">
        <f t="shared" si="66"/>
        <v>197.75281081327401</v>
      </c>
      <c r="G475">
        <f t="shared" si="67"/>
        <v>395.50562162654802</v>
      </c>
      <c r="H475">
        <f t="shared" si="68"/>
        <v>1186.5168648796446</v>
      </c>
      <c r="I475">
        <f t="shared" si="72"/>
        <v>424</v>
      </c>
      <c r="J475">
        <f>IF(B474&lt;User!$B$25, C475+C$32/(INTERZONALFLOW)*(1-EXP(-INTERZONALFLOW/NFVOL*B475)),D475)</f>
        <v>1.7917739596112023E-2</v>
      </c>
      <c r="K475">
        <f t="shared" si="69"/>
        <v>217.54718453225226</v>
      </c>
      <c r="L475">
        <f t="shared" si="70"/>
        <v>435.09436906450452</v>
      </c>
      <c r="M475">
        <f t="shared" si="71"/>
        <v>1305.2831071935145</v>
      </c>
      <c r="N475">
        <f t="shared" si="73"/>
        <v>424</v>
      </c>
    </row>
    <row r="476" spans="2:14" x14ac:dyDescent="0.2">
      <c r="B476">
        <f t="shared" si="65"/>
        <v>425</v>
      </c>
      <c r="C476" t="str">
        <f>IF(B475&lt;User!$B$25, Quellstärke/(Volumen*Verlustrate)*(1-EXP(-Verlustrate*B476)),"")</f>
        <v/>
      </c>
      <c r="D476">
        <f>IF(B476&gt;User!$B$25, Quellstärke/(Volumen*Verlustrate)*(1-EXP(-Verlustrate*User!$B$25))  * EXP(-Verlustrate*(B476-User!$B$25)), "")</f>
        <v>1.7437487876130444E-2</v>
      </c>
      <c r="E476">
        <f t="shared" si="74"/>
        <v>1.7437487876130444E-2</v>
      </c>
      <c r="F476">
        <f t="shared" si="66"/>
        <v>197.75294159443308</v>
      </c>
      <c r="G476">
        <f t="shared" si="67"/>
        <v>395.50588318886616</v>
      </c>
      <c r="H476">
        <f t="shared" si="68"/>
        <v>1186.5176495665989</v>
      </c>
      <c r="I476">
        <f t="shared" si="72"/>
        <v>425</v>
      </c>
      <c r="J476">
        <f>IF(B475&lt;User!$B$25, C476+C$32/(INTERZONALFLOW)*(1-EXP(-INTERZONALFLOW/NFVOL*B476)),D476)</f>
        <v>1.7437487876130444E-2</v>
      </c>
      <c r="K476">
        <f t="shared" si="69"/>
        <v>217.54731531341133</v>
      </c>
      <c r="L476">
        <f t="shared" si="70"/>
        <v>435.09463062682266</v>
      </c>
      <c r="M476">
        <f t="shared" si="71"/>
        <v>1305.2838918804689</v>
      </c>
      <c r="N476">
        <f t="shared" si="73"/>
        <v>425</v>
      </c>
    </row>
    <row r="477" spans="2:14" x14ac:dyDescent="0.2">
      <c r="B477">
        <f t="shared" si="65"/>
        <v>426</v>
      </c>
      <c r="C477" t="str">
        <f>IF(B476&lt;User!$B$25, Quellstärke/(Volumen*Verlustrate)*(1-EXP(-Verlustrate*B477)),"")</f>
        <v/>
      </c>
      <c r="D477">
        <f>IF(B477&gt;User!$B$25, Quellstärke/(Volumen*Verlustrate)*(1-EXP(-Verlustrate*User!$B$25))  * EXP(-Verlustrate*(B477-User!$B$25)), "")</f>
        <v>1.6970108411229291E-2</v>
      </c>
      <c r="E477">
        <f t="shared" si="74"/>
        <v>1.6970108411229291E-2</v>
      </c>
      <c r="F477">
        <f t="shared" si="66"/>
        <v>197.75306887024615</v>
      </c>
      <c r="G477">
        <f t="shared" si="67"/>
        <v>395.50613774049231</v>
      </c>
      <c r="H477">
        <f t="shared" si="68"/>
        <v>1186.5184132214774</v>
      </c>
      <c r="I477">
        <f t="shared" si="72"/>
        <v>426</v>
      </c>
      <c r="J477">
        <f>IF(B476&lt;User!$B$25, C477+C$32/(INTERZONALFLOW)*(1-EXP(-INTERZONALFLOW/NFVOL*B477)),D477)</f>
        <v>1.6970108411229291E-2</v>
      </c>
      <c r="K477">
        <f t="shared" si="69"/>
        <v>217.5474425892244</v>
      </c>
      <c r="L477">
        <f t="shared" si="70"/>
        <v>435.09488517844881</v>
      </c>
      <c r="M477">
        <f t="shared" si="71"/>
        <v>1305.2846555353474</v>
      </c>
      <c r="N477">
        <f t="shared" si="73"/>
        <v>426</v>
      </c>
    </row>
    <row r="478" spans="2:14" x14ac:dyDescent="0.2">
      <c r="B478">
        <f t="shared" si="65"/>
        <v>427</v>
      </c>
      <c r="C478" t="str">
        <f>IF(B477&lt;User!$B$25, Quellstärke/(Volumen*Verlustrate)*(1-EXP(-Verlustrate*B478)),"")</f>
        <v/>
      </c>
      <c r="D478">
        <f>IF(B478&gt;User!$B$25, Quellstärke/(Volumen*Verlustrate)*(1-EXP(-Verlustrate*User!$B$25))  * EXP(-Verlustrate*(B478-User!$B$25)), "")</f>
        <v>1.6515256184526813E-2</v>
      </c>
      <c r="E478">
        <f t="shared" si="74"/>
        <v>1.6515256184526813E-2</v>
      </c>
      <c r="F478">
        <f t="shared" si="66"/>
        <v>197.75319273466755</v>
      </c>
      <c r="G478">
        <f t="shared" si="67"/>
        <v>395.5063854693351</v>
      </c>
      <c r="H478">
        <f t="shared" si="68"/>
        <v>1186.5191564080058</v>
      </c>
      <c r="I478">
        <f t="shared" si="72"/>
        <v>427</v>
      </c>
      <c r="J478">
        <f>IF(B477&lt;User!$B$25, C478+C$32/(INTERZONALFLOW)*(1-EXP(-INTERZONALFLOW/NFVOL*B478)),D478)</f>
        <v>1.6515256184526813E-2</v>
      </c>
      <c r="K478">
        <f t="shared" si="69"/>
        <v>217.5475664536458</v>
      </c>
      <c r="L478">
        <f t="shared" si="70"/>
        <v>435.0951329072916</v>
      </c>
      <c r="M478">
        <f t="shared" si="71"/>
        <v>1305.2853987218757</v>
      </c>
      <c r="N478">
        <f t="shared" si="73"/>
        <v>427</v>
      </c>
    </row>
    <row r="479" spans="2:14" x14ac:dyDescent="0.2">
      <c r="B479">
        <f t="shared" si="65"/>
        <v>428</v>
      </c>
      <c r="C479" t="str">
        <f>IF(B478&lt;User!$B$25, Quellstärke/(Volumen*Verlustrate)*(1-EXP(-Verlustrate*B479)),"")</f>
        <v/>
      </c>
      <c r="D479">
        <f>IF(B479&gt;User!$B$25, Quellstärke/(Volumen*Verlustrate)*(1-EXP(-Verlustrate*User!$B$25))  * EXP(-Verlustrate*(B479-User!$B$25)), "")</f>
        <v>1.6072595426677872E-2</v>
      </c>
      <c r="E479">
        <f t="shared" si="74"/>
        <v>1.6072595426677872E-2</v>
      </c>
      <c r="F479">
        <f t="shared" si="66"/>
        <v>197.75331327913324</v>
      </c>
      <c r="G479">
        <f t="shared" si="67"/>
        <v>395.50662655826648</v>
      </c>
      <c r="H479">
        <f t="shared" si="68"/>
        <v>1186.5198796748</v>
      </c>
      <c r="I479">
        <f t="shared" si="72"/>
        <v>428</v>
      </c>
      <c r="J479">
        <f>IF(B478&lt;User!$B$25, C479+C$32/(INTERZONALFLOW)*(1-EXP(-INTERZONALFLOW/NFVOL*B479)),D479)</f>
        <v>1.6072595426677872E-2</v>
      </c>
      <c r="K479">
        <f t="shared" si="69"/>
        <v>217.54768699811149</v>
      </c>
      <c r="L479">
        <f t="shared" si="70"/>
        <v>435.09537399622297</v>
      </c>
      <c r="M479">
        <f t="shared" si="71"/>
        <v>1305.2861219886699</v>
      </c>
      <c r="N479">
        <f t="shared" si="73"/>
        <v>428</v>
      </c>
    </row>
    <row r="480" spans="2:14" x14ac:dyDescent="0.2">
      <c r="B480">
        <f t="shared" si="65"/>
        <v>429</v>
      </c>
      <c r="C480" t="str">
        <f>IF(B479&lt;User!$B$25, Quellstärke/(Volumen*Verlustrate)*(1-EXP(-Verlustrate*B480)),"")</f>
        <v/>
      </c>
      <c r="D480">
        <f>IF(B480&gt;User!$B$25, Quellstärke/(Volumen*Verlustrate)*(1-EXP(-Verlustrate*User!$B$25))  * EXP(-Verlustrate*(B480-User!$B$25)), "")</f>
        <v>1.5641799368010682E-2</v>
      </c>
      <c r="E480">
        <f t="shared" si="74"/>
        <v>1.5641799368010682E-2</v>
      </c>
      <c r="F480">
        <f t="shared" si="66"/>
        <v>197.75343059262849</v>
      </c>
      <c r="G480">
        <f t="shared" si="67"/>
        <v>395.50686118525698</v>
      </c>
      <c r="H480">
        <f t="shared" si="68"/>
        <v>1186.5205835557715</v>
      </c>
      <c r="I480">
        <f t="shared" si="72"/>
        <v>429</v>
      </c>
      <c r="J480">
        <f>IF(B479&lt;User!$B$25, C480+C$32/(INTERZONALFLOW)*(1-EXP(-INTERZONALFLOW/NFVOL*B480)),D480)</f>
        <v>1.5641799368010682E-2</v>
      </c>
      <c r="K480">
        <f t="shared" si="69"/>
        <v>217.54780431160674</v>
      </c>
      <c r="L480">
        <f t="shared" si="70"/>
        <v>435.09560862321348</v>
      </c>
      <c r="M480">
        <f t="shared" si="71"/>
        <v>1305.2868258696415</v>
      </c>
      <c r="N480">
        <f t="shared" si="73"/>
        <v>429</v>
      </c>
    </row>
    <row r="481" spans="2:14" x14ac:dyDescent="0.2">
      <c r="B481">
        <f t="shared" si="65"/>
        <v>430</v>
      </c>
      <c r="C481" t="str">
        <f>IF(B480&lt;User!$B$25, Quellstärke/(Volumen*Verlustrate)*(1-EXP(-Verlustrate*B481)),"")</f>
        <v/>
      </c>
      <c r="D481">
        <f>IF(B481&gt;User!$B$25, Quellstärke/(Volumen*Verlustrate)*(1-EXP(-Verlustrate*User!$B$25))  * EXP(-Verlustrate*(B481-User!$B$25)), "")</f>
        <v>1.5222549997307475E-2</v>
      </c>
      <c r="E481">
        <f t="shared" si="74"/>
        <v>1.5222549997307475E-2</v>
      </c>
      <c r="F481">
        <f t="shared" si="66"/>
        <v>197.75354476175346</v>
      </c>
      <c r="G481">
        <f t="shared" si="67"/>
        <v>395.50708952350692</v>
      </c>
      <c r="H481">
        <f t="shared" si="68"/>
        <v>1186.5212685705214</v>
      </c>
      <c r="I481">
        <f t="shared" si="72"/>
        <v>430</v>
      </c>
      <c r="J481">
        <f>IF(B480&lt;User!$B$25, C481+C$32/(INTERZONALFLOW)*(1-EXP(-INTERZONALFLOW/NFVOL*B481)),D481)</f>
        <v>1.5222549997307475E-2</v>
      </c>
      <c r="K481">
        <f t="shared" si="69"/>
        <v>217.54791848073171</v>
      </c>
      <c r="L481">
        <f t="shared" si="70"/>
        <v>435.09583696146342</v>
      </c>
      <c r="M481">
        <f t="shared" si="71"/>
        <v>1305.2875108843914</v>
      </c>
      <c r="N481">
        <f t="shared" si="73"/>
        <v>430</v>
      </c>
    </row>
    <row r="482" spans="2:14" x14ac:dyDescent="0.2">
      <c r="B482">
        <f t="shared" si="65"/>
        <v>431</v>
      </c>
      <c r="C482" t="str">
        <f>IF(B481&lt;User!$B$25, Quellstärke/(Volumen*Verlustrate)*(1-EXP(-Verlustrate*B482)),"")</f>
        <v/>
      </c>
      <c r="D482">
        <f>IF(B482&gt;User!$B$25, Quellstärke/(Volumen*Verlustrate)*(1-EXP(-Verlustrate*User!$B$25))  * EXP(-Verlustrate*(B482-User!$B$25)), "")</f>
        <v>1.481453782705033E-2</v>
      </c>
      <c r="E482">
        <f t="shared" si="74"/>
        <v>1.481453782705033E-2</v>
      </c>
      <c r="F482">
        <f t="shared" si="66"/>
        <v>197.75365587078716</v>
      </c>
      <c r="G482">
        <f t="shared" si="67"/>
        <v>395.50731174157431</v>
      </c>
      <c r="H482">
        <f t="shared" si="68"/>
        <v>1186.5219352247236</v>
      </c>
      <c r="I482">
        <f t="shared" si="72"/>
        <v>431</v>
      </c>
      <c r="J482">
        <f>IF(B481&lt;User!$B$25, C482+C$32/(INTERZONALFLOW)*(1-EXP(-INTERZONALFLOW/NFVOL*B482)),D482)</f>
        <v>1.481453782705033E-2</v>
      </c>
      <c r="K482">
        <f t="shared" si="69"/>
        <v>217.54802958976541</v>
      </c>
      <c r="L482">
        <f t="shared" si="70"/>
        <v>435.09605917953081</v>
      </c>
      <c r="M482">
        <f t="shared" si="71"/>
        <v>1305.2881775385936</v>
      </c>
      <c r="N482">
        <f t="shared" si="73"/>
        <v>431</v>
      </c>
    </row>
    <row r="483" spans="2:14" x14ac:dyDescent="0.2">
      <c r="B483">
        <f t="shared" si="65"/>
        <v>432</v>
      </c>
      <c r="C483" t="str">
        <f>IF(B482&lt;User!$B$25, Quellstärke/(Volumen*Verlustrate)*(1-EXP(-Verlustrate*B483)),"")</f>
        <v/>
      </c>
      <c r="D483">
        <f>IF(B483&gt;User!$B$25, Quellstärke/(Volumen*Verlustrate)*(1-EXP(-Verlustrate*User!$B$25))  * EXP(-Verlustrate*(B483-User!$B$25)), "")</f>
        <v>1.4417461664959164E-2</v>
      </c>
      <c r="E483">
        <f t="shared" si="74"/>
        <v>1.4417461664959164E-2</v>
      </c>
      <c r="F483">
        <f t="shared" si="66"/>
        <v>197.75376400174963</v>
      </c>
      <c r="G483">
        <f t="shared" si="67"/>
        <v>395.50752800349926</v>
      </c>
      <c r="H483">
        <f t="shared" si="68"/>
        <v>1186.5225840104986</v>
      </c>
      <c r="I483">
        <f t="shared" si="72"/>
        <v>432</v>
      </c>
      <c r="J483">
        <f>IF(B482&lt;User!$B$25, C483+C$32/(INTERZONALFLOW)*(1-EXP(-INTERZONALFLOW/NFVOL*B483)),D483)</f>
        <v>1.4417461664959164E-2</v>
      </c>
      <c r="K483">
        <f t="shared" si="69"/>
        <v>217.54813772072788</v>
      </c>
      <c r="L483">
        <f t="shared" si="70"/>
        <v>435.09627544145576</v>
      </c>
      <c r="M483">
        <f t="shared" si="71"/>
        <v>1305.2888263243685</v>
      </c>
      <c r="N483">
        <f t="shared" si="73"/>
        <v>432</v>
      </c>
    </row>
    <row r="484" spans="2:14" x14ac:dyDescent="0.2">
      <c r="B484">
        <f t="shared" si="65"/>
        <v>433</v>
      </c>
      <c r="C484" t="str">
        <f>IF(B483&lt;User!$B$25, Quellstärke/(Volumen*Verlustrate)*(1-EXP(-Verlustrate*B484)),"")</f>
        <v/>
      </c>
      <c r="D484">
        <f>IF(B484&gt;User!$B$25, Quellstärke/(Volumen*Verlustrate)*(1-EXP(-Verlustrate*User!$B$25))  * EXP(-Verlustrate*(B484-User!$B$25)), "")</f>
        <v>1.4031028391653466E-2</v>
      </c>
      <c r="E484">
        <f t="shared" si="74"/>
        <v>1.4031028391653466E-2</v>
      </c>
      <c r="F484">
        <f t="shared" si="66"/>
        <v>197.75386923446257</v>
      </c>
      <c r="G484">
        <f t="shared" si="67"/>
        <v>395.50773846892514</v>
      </c>
      <c r="H484">
        <f t="shared" si="68"/>
        <v>1186.5232154067762</v>
      </c>
      <c r="I484">
        <f t="shared" si="72"/>
        <v>433</v>
      </c>
      <c r="J484">
        <f>IF(B483&lt;User!$B$25, C484+C$32/(INTERZONALFLOW)*(1-EXP(-INTERZONALFLOW/NFVOL*B484)),D484)</f>
        <v>1.4031028391653466E-2</v>
      </c>
      <c r="K484">
        <f t="shared" si="69"/>
        <v>217.54824295344082</v>
      </c>
      <c r="L484">
        <f t="shared" si="70"/>
        <v>435.09648590688164</v>
      </c>
      <c r="M484">
        <f t="shared" si="71"/>
        <v>1305.2894577206462</v>
      </c>
      <c r="N484">
        <f t="shared" si="73"/>
        <v>433</v>
      </c>
    </row>
    <row r="485" spans="2:14" x14ac:dyDescent="0.2">
      <c r="B485">
        <f t="shared" si="65"/>
        <v>434</v>
      </c>
      <c r="C485" t="str">
        <f>IF(B484&lt;User!$B$25, Quellstärke/(Volumen*Verlustrate)*(1-EXP(-Verlustrate*B485)),"")</f>
        <v/>
      </c>
      <c r="D485">
        <f>IF(B485&gt;User!$B$25, Quellstärke/(Volumen*Verlustrate)*(1-EXP(-Verlustrate*User!$B$25))  * EXP(-Verlustrate*(B485-User!$B$25)), "")</f>
        <v>1.365495274427303E-2</v>
      </c>
      <c r="E485">
        <f t="shared" si="74"/>
        <v>1.365495274427303E-2</v>
      </c>
      <c r="F485">
        <f t="shared" si="66"/>
        <v>197.75397164660816</v>
      </c>
      <c r="G485">
        <f t="shared" si="67"/>
        <v>395.50794329321633</v>
      </c>
      <c r="H485">
        <f t="shared" si="68"/>
        <v>1186.5238298796496</v>
      </c>
      <c r="I485">
        <f t="shared" si="72"/>
        <v>434</v>
      </c>
      <c r="J485">
        <f>IF(B484&lt;User!$B$25, C485+C$32/(INTERZONALFLOW)*(1-EXP(-INTERZONALFLOW/NFVOL*B485)),D485)</f>
        <v>1.365495274427303E-2</v>
      </c>
      <c r="K485">
        <f t="shared" si="69"/>
        <v>217.54834536558641</v>
      </c>
      <c r="L485">
        <f t="shared" si="70"/>
        <v>435.09669073117283</v>
      </c>
      <c r="M485">
        <f t="shared" si="71"/>
        <v>1305.2900721935196</v>
      </c>
      <c r="N485">
        <f t="shared" si="73"/>
        <v>434</v>
      </c>
    </row>
    <row r="486" spans="2:14" x14ac:dyDescent="0.2">
      <c r="B486">
        <f t="shared" si="65"/>
        <v>435</v>
      </c>
      <c r="C486" t="str">
        <f>IF(B485&lt;User!$B$25, Quellstärke/(Volumen*Verlustrate)*(1-EXP(-Verlustrate*B486)),"")</f>
        <v/>
      </c>
      <c r="D486">
        <f>IF(B486&gt;User!$B$25, Quellstärke/(Volumen*Verlustrate)*(1-EXP(-Verlustrate*User!$B$25))  * EXP(-Verlustrate*(B486-User!$B$25)), "")</f>
        <v>1.3288957105898707E-2</v>
      </c>
      <c r="E486">
        <f t="shared" si="74"/>
        <v>1.3288957105898707E-2</v>
      </c>
      <c r="F486">
        <f t="shared" si="66"/>
        <v>197.75407131378645</v>
      </c>
      <c r="G486">
        <f t="shared" si="67"/>
        <v>395.50814262757291</v>
      </c>
      <c r="H486">
        <f t="shared" si="68"/>
        <v>1186.5244278827195</v>
      </c>
      <c r="I486">
        <f t="shared" si="72"/>
        <v>435</v>
      </c>
      <c r="J486">
        <f>IF(B485&lt;User!$B$25, C486+C$32/(INTERZONALFLOW)*(1-EXP(-INTERZONALFLOW/NFVOL*B486)),D486)</f>
        <v>1.3288957105898707E-2</v>
      </c>
      <c r="K486">
        <f t="shared" si="69"/>
        <v>217.5484450327647</v>
      </c>
      <c r="L486">
        <f t="shared" si="70"/>
        <v>435.09689006552941</v>
      </c>
      <c r="M486">
        <f t="shared" si="71"/>
        <v>1305.2906701965894</v>
      </c>
      <c r="N486">
        <f t="shared" si="73"/>
        <v>435</v>
      </c>
    </row>
    <row r="487" spans="2:14" x14ac:dyDescent="0.2">
      <c r="B487">
        <f t="shared" si="65"/>
        <v>436</v>
      </c>
      <c r="C487" t="str">
        <f>IF(B486&lt;User!$B$25, Quellstärke/(Volumen*Verlustrate)*(1-EXP(-Verlustrate*B487)),"")</f>
        <v/>
      </c>
      <c r="D487">
        <f>IF(B487&gt;User!$B$25, Quellstärke/(Volumen*Verlustrate)*(1-EXP(-Verlustrate*User!$B$25))  * EXP(-Verlustrate*(B487-User!$B$25)), "")</f>
        <v>1.2932771300616989E-2</v>
      </c>
      <c r="E487">
        <f t="shared" si="74"/>
        <v>1.2932771300616989E-2</v>
      </c>
      <c r="F487">
        <f t="shared" si="66"/>
        <v>197.75416830957121</v>
      </c>
      <c r="G487">
        <f t="shared" si="67"/>
        <v>395.50833661914243</v>
      </c>
      <c r="H487">
        <f t="shared" si="68"/>
        <v>1186.5250098574279</v>
      </c>
      <c r="I487">
        <f t="shared" si="72"/>
        <v>436</v>
      </c>
      <c r="J487">
        <f>IF(B486&lt;User!$B$25, C487+C$32/(INTERZONALFLOW)*(1-EXP(-INTERZONALFLOW/NFVOL*B487)),D487)</f>
        <v>1.2932771300616989E-2</v>
      </c>
      <c r="K487">
        <f t="shared" si="69"/>
        <v>217.54854202854946</v>
      </c>
      <c r="L487">
        <f t="shared" si="70"/>
        <v>435.09708405709893</v>
      </c>
      <c r="M487">
        <f t="shared" si="71"/>
        <v>1305.2912521712979</v>
      </c>
      <c r="N487">
        <f t="shared" si="73"/>
        <v>436</v>
      </c>
    </row>
    <row r="488" spans="2:14" x14ac:dyDescent="0.2">
      <c r="B488">
        <f t="shared" si="65"/>
        <v>437</v>
      </c>
      <c r="C488" t="str">
        <f>IF(B487&lt;User!$B$25, Quellstärke/(Volumen*Verlustrate)*(1-EXP(-Verlustrate*B488)),"")</f>
        <v/>
      </c>
      <c r="D488">
        <f>IF(B488&gt;User!$B$25, Quellstärke/(Volumen*Verlustrate)*(1-EXP(-Verlustrate*User!$B$25))  * EXP(-Verlustrate*(B488-User!$B$25)), "")</f>
        <v>1.2586132394077848E-2</v>
      </c>
      <c r="E488">
        <f t="shared" si="74"/>
        <v>1.2586132394077848E-2</v>
      </c>
      <c r="F488">
        <f t="shared" si="66"/>
        <v>197.75426270556417</v>
      </c>
      <c r="G488">
        <f t="shared" si="67"/>
        <v>395.50852541112835</v>
      </c>
      <c r="H488">
        <f t="shared" si="68"/>
        <v>1186.5255762333857</v>
      </c>
      <c r="I488">
        <f t="shared" si="72"/>
        <v>437</v>
      </c>
      <c r="J488">
        <f>IF(B487&lt;User!$B$25, C488+C$32/(INTERZONALFLOW)*(1-EXP(-INTERZONALFLOW/NFVOL*B488)),D488)</f>
        <v>1.2586132394077848E-2</v>
      </c>
      <c r="K488">
        <f t="shared" si="69"/>
        <v>217.54863642454242</v>
      </c>
      <c r="L488">
        <f t="shared" si="70"/>
        <v>435.09727284908485</v>
      </c>
      <c r="M488">
        <f t="shared" si="71"/>
        <v>1305.2918185472556</v>
      </c>
      <c r="N488">
        <f t="shared" si="73"/>
        <v>437</v>
      </c>
    </row>
    <row r="489" spans="2:14" x14ac:dyDescent="0.2">
      <c r="B489">
        <f t="shared" si="65"/>
        <v>438</v>
      </c>
      <c r="C489" t="str">
        <f>IF(B488&lt;User!$B$25, Quellstärke/(Volumen*Verlustrate)*(1-EXP(-Verlustrate*B489)),"")</f>
        <v/>
      </c>
      <c r="D489">
        <f>IF(B489&gt;User!$B$25, Quellstärke/(Volumen*Verlustrate)*(1-EXP(-Verlustrate*User!$B$25))  * EXP(-Verlustrate*(B489-User!$B$25)), "")</f>
        <v>1.2248784499397911E-2</v>
      </c>
      <c r="E489">
        <f t="shared" si="74"/>
        <v>1.2248784499397911E-2</v>
      </c>
      <c r="F489">
        <f t="shared" si="66"/>
        <v>197.75435457144792</v>
      </c>
      <c r="G489">
        <f t="shared" si="67"/>
        <v>395.50870914289584</v>
      </c>
      <c r="H489">
        <f t="shared" si="68"/>
        <v>1186.5261274286881</v>
      </c>
      <c r="I489">
        <f t="shared" si="72"/>
        <v>438</v>
      </c>
      <c r="J489">
        <f>IF(B488&lt;User!$B$25, C489+C$32/(INTERZONALFLOW)*(1-EXP(-INTERZONALFLOW/NFVOL*B489)),D489)</f>
        <v>1.2248784499397911E-2</v>
      </c>
      <c r="K489">
        <f t="shared" si="69"/>
        <v>217.54872829042617</v>
      </c>
      <c r="L489">
        <f t="shared" si="70"/>
        <v>435.09745658085234</v>
      </c>
      <c r="M489">
        <f t="shared" si="71"/>
        <v>1305.2923697425581</v>
      </c>
      <c r="N489">
        <f t="shared" si="73"/>
        <v>438</v>
      </c>
    </row>
    <row r="490" spans="2:14" x14ac:dyDescent="0.2">
      <c r="B490">
        <f t="shared" si="65"/>
        <v>439</v>
      </c>
      <c r="C490" t="str">
        <f>IF(B489&lt;User!$B$25, Quellstärke/(Volumen*Verlustrate)*(1-EXP(-Verlustrate*B490)),"")</f>
        <v/>
      </c>
      <c r="D490">
        <f>IF(B490&gt;User!$B$25, Quellstärke/(Volumen*Verlustrate)*(1-EXP(-Verlustrate*User!$B$25))  * EXP(-Verlustrate*(B490-User!$B$25)), "")</f>
        <v>1.1920478588266377E-2</v>
      </c>
      <c r="E490">
        <f t="shared" si="74"/>
        <v>1.1920478588266377E-2</v>
      </c>
      <c r="F490">
        <f t="shared" si="66"/>
        <v>197.75444397503733</v>
      </c>
      <c r="G490">
        <f t="shared" si="67"/>
        <v>395.50888795007467</v>
      </c>
      <c r="H490">
        <f t="shared" si="68"/>
        <v>1186.5266638502246</v>
      </c>
      <c r="I490">
        <f t="shared" si="72"/>
        <v>439</v>
      </c>
      <c r="J490">
        <f>IF(B489&lt;User!$B$25, C490+C$32/(INTERZONALFLOW)*(1-EXP(-INTERZONALFLOW/NFVOL*B490)),D490)</f>
        <v>1.1920478588266377E-2</v>
      </c>
      <c r="K490">
        <f t="shared" si="69"/>
        <v>217.54881769401558</v>
      </c>
      <c r="L490">
        <f t="shared" si="70"/>
        <v>435.09763538803116</v>
      </c>
      <c r="M490">
        <f t="shared" si="71"/>
        <v>1305.2929061640946</v>
      </c>
      <c r="N490">
        <f t="shared" si="73"/>
        <v>439</v>
      </c>
    </row>
    <row r="491" spans="2:14" x14ac:dyDescent="0.2">
      <c r="B491">
        <f t="shared" si="65"/>
        <v>440</v>
      </c>
      <c r="C491" t="str">
        <f>IF(B490&lt;User!$B$25, Quellstärke/(Volumen*Verlustrate)*(1-EXP(-Verlustrate*B491)),"")</f>
        <v/>
      </c>
      <c r="D491">
        <f>IF(B491&gt;User!$B$25, Quellstärke/(Volumen*Verlustrate)*(1-EXP(-Verlustrate*User!$B$25))  * EXP(-Verlustrate*(B491-User!$B$25)), "")</f>
        <v>1.1600972307113546E-2</v>
      </c>
      <c r="E491">
        <f t="shared" si="74"/>
        <v>1.1600972307113546E-2</v>
      </c>
      <c r="F491">
        <f t="shared" si="66"/>
        <v>197.75453098232964</v>
      </c>
      <c r="G491">
        <f t="shared" si="67"/>
        <v>395.50906196465928</v>
      </c>
      <c r="H491">
        <f t="shared" si="68"/>
        <v>1186.5271858939784</v>
      </c>
      <c r="I491">
        <f t="shared" si="72"/>
        <v>440</v>
      </c>
      <c r="J491">
        <f>IF(B490&lt;User!$B$25, C491+C$32/(INTERZONALFLOW)*(1-EXP(-INTERZONALFLOW/NFVOL*B491)),D491)</f>
        <v>1.1600972307113546E-2</v>
      </c>
      <c r="K491">
        <f t="shared" si="69"/>
        <v>217.54890470130789</v>
      </c>
      <c r="L491">
        <f t="shared" si="70"/>
        <v>435.09780940261578</v>
      </c>
      <c r="M491">
        <f t="shared" si="71"/>
        <v>1305.2934282078484</v>
      </c>
      <c r="N491">
        <f t="shared" si="73"/>
        <v>440</v>
      </c>
    </row>
    <row r="492" spans="2:14" x14ac:dyDescent="0.2">
      <c r="B492">
        <f t="shared" si="65"/>
        <v>441</v>
      </c>
      <c r="C492" t="str">
        <f>IF(B491&lt;User!$B$25, Quellstärke/(Volumen*Verlustrate)*(1-EXP(-Verlustrate*B492)),"")</f>
        <v/>
      </c>
      <c r="D492">
        <f>IF(B492&gt;User!$B$25, Quellstärke/(Volumen*Verlustrate)*(1-EXP(-Verlustrate*User!$B$25))  * EXP(-Verlustrate*(B492-User!$B$25)), "")</f>
        <v>1.1290029798206981E-2</v>
      </c>
      <c r="E492">
        <f t="shared" si="74"/>
        <v>1.1290029798206981E-2</v>
      </c>
      <c r="F492">
        <f t="shared" si="66"/>
        <v>197.75461565755313</v>
      </c>
      <c r="G492">
        <f t="shared" si="67"/>
        <v>395.50923131510626</v>
      </c>
      <c r="H492">
        <f t="shared" si="68"/>
        <v>1186.5276939453192</v>
      </c>
      <c r="I492">
        <f t="shared" si="72"/>
        <v>441</v>
      </c>
      <c r="J492">
        <f>IF(B491&lt;User!$B$25, C492+C$32/(INTERZONALFLOW)*(1-EXP(-INTERZONALFLOW/NFVOL*B492)),D492)</f>
        <v>1.1290029798206981E-2</v>
      </c>
      <c r="K492">
        <f t="shared" si="69"/>
        <v>217.54898937653138</v>
      </c>
      <c r="L492">
        <f t="shared" si="70"/>
        <v>435.09797875306276</v>
      </c>
      <c r="M492">
        <f t="shared" si="71"/>
        <v>1305.2939362591892</v>
      </c>
      <c r="N492">
        <f t="shared" si="73"/>
        <v>441</v>
      </c>
    </row>
    <row r="493" spans="2:14" x14ac:dyDescent="0.2">
      <c r="B493">
        <f t="shared" si="65"/>
        <v>442</v>
      </c>
      <c r="C493" t="str">
        <f>IF(B492&lt;User!$B$25, Quellstärke/(Volumen*Verlustrate)*(1-EXP(-Verlustrate*B493)),"")</f>
        <v/>
      </c>
      <c r="D493">
        <f>IF(B493&gt;User!$B$25, Quellstärke/(Volumen*Verlustrate)*(1-EXP(-Verlustrate*User!$B$25))  * EXP(-Verlustrate*(B493-User!$B$25)), "")</f>
        <v>1.0987421525542461E-2</v>
      </c>
      <c r="E493">
        <f t="shared" si="74"/>
        <v>1.0987421525542461E-2</v>
      </c>
      <c r="F493">
        <f t="shared" si="66"/>
        <v>197.75469806321456</v>
      </c>
      <c r="G493">
        <f t="shared" si="67"/>
        <v>395.50939612642912</v>
      </c>
      <c r="H493">
        <f t="shared" si="68"/>
        <v>1186.5281883792879</v>
      </c>
      <c r="I493">
        <f t="shared" si="72"/>
        <v>442</v>
      </c>
      <c r="J493">
        <f>IF(B492&lt;User!$B$25, C493+C$32/(INTERZONALFLOW)*(1-EXP(-INTERZONALFLOW/NFVOL*B493)),D493)</f>
        <v>1.0987421525542461E-2</v>
      </c>
      <c r="K493">
        <f t="shared" si="69"/>
        <v>217.54907178219281</v>
      </c>
      <c r="L493">
        <f t="shared" si="70"/>
        <v>435.09814356438562</v>
      </c>
      <c r="M493">
        <f t="shared" si="71"/>
        <v>1305.2944306931579</v>
      </c>
      <c r="N493">
        <f t="shared" si="73"/>
        <v>442</v>
      </c>
    </row>
    <row r="494" spans="2:14" x14ac:dyDescent="0.2">
      <c r="B494">
        <f t="shared" si="65"/>
        <v>443</v>
      </c>
      <c r="C494" t="str">
        <f>IF(B493&lt;User!$B$25, Quellstärke/(Volumen*Verlustrate)*(1-EXP(-Verlustrate*B494)),"")</f>
        <v/>
      </c>
      <c r="D494">
        <f>IF(B494&gt;User!$B$25, Quellstärke/(Volumen*Verlustrate)*(1-EXP(-Verlustrate*User!$B$25))  * EXP(-Verlustrate*(B494-User!$B$25)), "")</f>
        <v>1.0692924105401971E-2</v>
      </c>
      <c r="E494">
        <f t="shared" si="74"/>
        <v>1.0692924105401971E-2</v>
      </c>
      <c r="F494">
        <f t="shared" si="66"/>
        <v>197.75477826014534</v>
      </c>
      <c r="G494">
        <f t="shared" si="67"/>
        <v>395.50955652029069</v>
      </c>
      <c r="H494">
        <f t="shared" si="68"/>
        <v>1186.5286695608727</v>
      </c>
      <c r="I494">
        <f t="shared" si="72"/>
        <v>443</v>
      </c>
      <c r="J494">
        <f>IF(B493&lt;User!$B$25, C494+C$32/(INTERZONALFLOW)*(1-EXP(-INTERZONALFLOW/NFVOL*B494)),D494)</f>
        <v>1.0692924105401971E-2</v>
      </c>
      <c r="K494">
        <f t="shared" si="69"/>
        <v>217.54915197912359</v>
      </c>
      <c r="L494">
        <f t="shared" si="70"/>
        <v>435.09830395824719</v>
      </c>
      <c r="M494">
        <f t="shared" si="71"/>
        <v>1305.2949118747426</v>
      </c>
      <c r="N494">
        <f t="shared" si="73"/>
        <v>443</v>
      </c>
    </row>
    <row r="495" spans="2:14" x14ac:dyDescent="0.2">
      <c r="B495">
        <f t="shared" si="65"/>
        <v>444</v>
      </c>
      <c r="C495" t="str">
        <f>IF(B494&lt;User!$B$25, Quellstärke/(Volumen*Verlustrate)*(1-EXP(-Verlustrate*B495)),"")</f>
        <v/>
      </c>
      <c r="D495">
        <f>IF(B495&gt;User!$B$25, Quellstärke/(Volumen*Verlustrate)*(1-EXP(-Verlustrate*User!$B$25))  * EXP(-Verlustrate*(B495-User!$B$25)), "")</f>
        <v>1.0406320141452966E-2</v>
      </c>
      <c r="E495">
        <f t="shared" si="74"/>
        <v>1.0406320141452966E-2</v>
      </c>
      <c r="F495">
        <f t="shared" si="66"/>
        <v>197.75485630754639</v>
      </c>
      <c r="G495">
        <f t="shared" si="67"/>
        <v>395.50971261509278</v>
      </c>
      <c r="H495">
        <f t="shared" si="68"/>
        <v>1186.5291378452791</v>
      </c>
      <c r="I495">
        <f t="shared" si="72"/>
        <v>444</v>
      </c>
      <c r="J495">
        <f>IF(B494&lt;User!$B$25, C495+C$32/(INTERZONALFLOW)*(1-EXP(-INTERZONALFLOW/NFVOL*B495)),D495)</f>
        <v>1.0406320141452966E-2</v>
      </c>
      <c r="K495">
        <f t="shared" si="69"/>
        <v>217.54923002652464</v>
      </c>
      <c r="L495">
        <f t="shared" si="70"/>
        <v>435.09846005304928</v>
      </c>
      <c r="M495">
        <f t="shared" si="71"/>
        <v>1305.2953801591491</v>
      </c>
      <c r="N495">
        <f t="shared" si="73"/>
        <v>444</v>
      </c>
    </row>
    <row r="496" spans="2:14" x14ac:dyDescent="0.2">
      <c r="B496">
        <f t="shared" si="65"/>
        <v>445</v>
      </c>
      <c r="C496" t="str">
        <f>IF(B495&lt;User!$B$25, Quellstärke/(Volumen*Verlustrate)*(1-EXP(-Verlustrate*B496)),"")</f>
        <v/>
      </c>
      <c r="D496">
        <f>IF(B496&gt;User!$B$25, Quellstärke/(Volumen*Verlustrate)*(1-EXP(-Verlustrate*User!$B$25))  * EXP(-Verlustrate*(B496-User!$B$25)), "")</f>
        <v>1.0127398064267745E-2</v>
      </c>
      <c r="E496">
        <f t="shared" si="74"/>
        <v>1.0127398064267745E-2</v>
      </c>
      <c r="F496">
        <f t="shared" si="66"/>
        <v>197.75493226303186</v>
      </c>
      <c r="G496">
        <f t="shared" si="67"/>
        <v>395.50986452606372</v>
      </c>
      <c r="H496">
        <f t="shared" si="68"/>
        <v>1186.5295935781921</v>
      </c>
      <c r="I496">
        <f t="shared" si="72"/>
        <v>445</v>
      </c>
      <c r="J496">
        <f>IF(B495&lt;User!$B$25, C496+C$32/(INTERZONALFLOW)*(1-EXP(-INTERZONALFLOW/NFVOL*B496)),D496)</f>
        <v>1.0127398064267745E-2</v>
      </c>
      <c r="K496">
        <f t="shared" si="69"/>
        <v>217.54930598201011</v>
      </c>
      <c r="L496">
        <f t="shared" si="70"/>
        <v>435.09861196402022</v>
      </c>
      <c r="M496">
        <f t="shared" si="71"/>
        <v>1305.2958358920621</v>
      </c>
      <c r="N496">
        <f t="shared" si="73"/>
        <v>445</v>
      </c>
    </row>
    <row r="497" spans="2:14" x14ac:dyDescent="0.2">
      <c r="B497">
        <f t="shared" si="65"/>
        <v>446</v>
      </c>
      <c r="C497" t="str">
        <f>IF(B496&lt;User!$B$25, Quellstärke/(Volumen*Verlustrate)*(1-EXP(-Verlustrate*B497)),"")</f>
        <v/>
      </c>
      <c r="D497">
        <f>IF(B497&gt;User!$B$25, Quellstärke/(Volumen*Verlustrate)*(1-EXP(-Verlustrate*User!$B$25))  * EXP(-Verlustrate*(B497-User!$B$25)), "")</f>
        <v>9.8559519751439777E-3</v>
      </c>
      <c r="E497">
        <f t="shared" si="74"/>
        <v>9.8559519751439777E-3</v>
      </c>
      <c r="F497">
        <f t="shared" si="66"/>
        <v>197.75500618267168</v>
      </c>
      <c r="G497">
        <f t="shared" si="67"/>
        <v>395.51001236534336</v>
      </c>
      <c r="H497">
        <f t="shared" si="68"/>
        <v>1186.530037096031</v>
      </c>
      <c r="I497">
        <f t="shared" si="72"/>
        <v>446</v>
      </c>
      <c r="J497">
        <f>IF(B496&lt;User!$B$25, C497+C$32/(INTERZONALFLOW)*(1-EXP(-INTERZONALFLOW/NFVOL*B497)),D497)</f>
        <v>9.8559519751439777E-3</v>
      </c>
      <c r="K497">
        <f t="shared" si="69"/>
        <v>217.54937990164993</v>
      </c>
      <c r="L497">
        <f t="shared" si="70"/>
        <v>435.09875980329986</v>
      </c>
      <c r="M497">
        <f t="shared" si="71"/>
        <v>1305.296279409901</v>
      </c>
      <c r="N497">
        <f t="shared" si="73"/>
        <v>446</v>
      </c>
    </row>
    <row r="498" spans="2:14" x14ac:dyDescent="0.2">
      <c r="B498">
        <f t="shared" si="65"/>
        <v>447</v>
      </c>
      <c r="C498" t="str">
        <f>IF(B497&lt;User!$B$25, Quellstärke/(Volumen*Verlustrate)*(1-EXP(-Verlustrate*B498)),"")</f>
        <v/>
      </c>
      <c r="D498">
        <f>IF(B498&gt;User!$B$25, Quellstärke/(Volumen*Verlustrate)*(1-EXP(-Verlustrate*User!$B$25))  * EXP(-Verlustrate*(B498-User!$B$25)), "")</f>
        <v>9.5917814941115648E-3</v>
      </c>
      <c r="E498">
        <f t="shared" si="74"/>
        <v>9.5917814941115648E-3</v>
      </c>
      <c r="F498">
        <f t="shared" si="66"/>
        <v>197.75507812103288</v>
      </c>
      <c r="G498">
        <f t="shared" si="67"/>
        <v>395.51015624206576</v>
      </c>
      <c r="H498">
        <f t="shared" si="68"/>
        <v>1186.5304687261983</v>
      </c>
      <c r="I498">
        <f t="shared" si="72"/>
        <v>447</v>
      </c>
      <c r="J498">
        <f>IF(B497&lt;User!$B$25, C498+C$32/(INTERZONALFLOW)*(1-EXP(-INTERZONALFLOW/NFVOL*B498)),D498)</f>
        <v>9.5917814941115648E-3</v>
      </c>
      <c r="K498">
        <f t="shared" si="69"/>
        <v>217.54945184001113</v>
      </c>
      <c r="L498">
        <f t="shared" si="70"/>
        <v>435.09890368002226</v>
      </c>
      <c r="M498">
        <f t="shared" si="71"/>
        <v>1305.2967110400682</v>
      </c>
      <c r="N498">
        <f t="shared" si="73"/>
        <v>447</v>
      </c>
    </row>
    <row r="499" spans="2:14" x14ac:dyDescent="0.2">
      <c r="B499">
        <f t="shared" si="65"/>
        <v>448</v>
      </c>
      <c r="C499" t="str">
        <f>IF(B498&lt;User!$B$25, Quellstärke/(Volumen*Verlustrate)*(1-EXP(-Verlustrate*B499)),"")</f>
        <v/>
      </c>
      <c r="D499">
        <f>IF(B499&gt;User!$B$25, Quellstärke/(Volumen*Verlustrate)*(1-EXP(-Verlustrate*User!$B$25))  * EXP(-Verlustrate*(B499-User!$B$25)), "")</f>
        <v>9.3346916120131476E-3</v>
      </c>
      <c r="E499">
        <f t="shared" si="74"/>
        <v>9.3346916120131476E-3</v>
      </c>
      <c r="F499">
        <f t="shared" si="66"/>
        <v>197.75514813121998</v>
      </c>
      <c r="G499">
        <f t="shared" si="67"/>
        <v>395.51029626243997</v>
      </c>
      <c r="H499">
        <f t="shared" si="68"/>
        <v>1186.5308887873207</v>
      </c>
      <c r="I499">
        <f t="shared" si="72"/>
        <v>448</v>
      </c>
      <c r="J499">
        <f>IF(B498&lt;User!$B$25, C499+C$32/(INTERZONALFLOW)*(1-EXP(-INTERZONALFLOW/NFVOL*B499)),D499)</f>
        <v>9.3346916120131476E-3</v>
      </c>
      <c r="K499">
        <f t="shared" si="69"/>
        <v>217.54952185019823</v>
      </c>
      <c r="L499">
        <f t="shared" si="70"/>
        <v>435.09904370039646</v>
      </c>
      <c r="M499">
        <f t="shared" si="71"/>
        <v>1305.2971311011906</v>
      </c>
      <c r="N499">
        <f t="shared" si="73"/>
        <v>448</v>
      </c>
    </row>
    <row r="500" spans="2:14" x14ac:dyDescent="0.2">
      <c r="B500">
        <f t="shared" si="65"/>
        <v>449</v>
      </c>
      <c r="C500" t="str">
        <f>IF(B499&lt;User!$B$25, Quellstärke/(Volumen*Verlustrate)*(1-EXP(-Verlustrate*B500)),"")</f>
        <v/>
      </c>
      <c r="D500">
        <f>IF(B500&gt;User!$B$25, Quellstärke/(Volumen*Verlustrate)*(1-EXP(-Verlustrate*User!$B$25))  * EXP(-Verlustrate*(B500-User!$B$25)), "")</f>
        <v>9.0844925465495881E-3</v>
      </c>
      <c r="E500">
        <f t="shared" si="74"/>
        <v>9.0844925465495881E-3</v>
      </c>
      <c r="F500">
        <f t="shared" si="66"/>
        <v>197.75521626491408</v>
      </c>
      <c r="G500">
        <f t="shared" si="67"/>
        <v>395.51043252982817</v>
      </c>
      <c r="H500">
        <f t="shared" si="68"/>
        <v>1186.5312975894853</v>
      </c>
      <c r="I500">
        <f t="shared" si="72"/>
        <v>449</v>
      </c>
      <c r="J500">
        <f>IF(B499&lt;User!$B$25, C500+C$32/(INTERZONALFLOW)*(1-EXP(-INTERZONALFLOW/NFVOL*B500)),D500)</f>
        <v>9.0844925465495881E-3</v>
      </c>
      <c r="K500">
        <f t="shared" si="69"/>
        <v>217.54958998389233</v>
      </c>
      <c r="L500">
        <f t="shared" si="70"/>
        <v>435.09917996778466</v>
      </c>
      <c r="M500">
        <f t="shared" si="71"/>
        <v>1305.2975399033553</v>
      </c>
      <c r="N500">
        <f t="shared" si="73"/>
        <v>449</v>
      </c>
    </row>
    <row r="501" spans="2:14" x14ac:dyDescent="0.2">
      <c r="B501">
        <f t="shared" ref="B501:B564" si="75">B500+1</f>
        <v>450</v>
      </c>
      <c r="C501" t="str">
        <f>IF(B500&lt;User!$B$25, Quellstärke/(Volumen*Verlustrate)*(1-EXP(-Verlustrate*B501)),"")</f>
        <v/>
      </c>
      <c r="D501">
        <f>IF(B501&gt;User!$B$25, Quellstärke/(Volumen*Verlustrate)*(1-EXP(-Verlustrate*User!$B$25))  * EXP(-Verlustrate*(B501-User!$B$25)), "")</f>
        <v>8.8409996021836055E-3</v>
      </c>
      <c r="E501">
        <f t="shared" si="74"/>
        <v>8.8409996021836055E-3</v>
      </c>
      <c r="F501">
        <f t="shared" ref="F501:F564" si="76">$E501*$E$25+F500</f>
        <v>197.75528257241109</v>
      </c>
      <c r="G501">
        <f t="shared" ref="G501:G564" si="77">$E501*$E$26+G500</f>
        <v>395.51056514482218</v>
      </c>
      <c r="H501">
        <f t="shared" ref="H501:H564" si="78">$E501*$E$27+H500</f>
        <v>1186.5316954344673</v>
      </c>
      <c r="I501">
        <f t="shared" si="72"/>
        <v>450</v>
      </c>
      <c r="J501">
        <f>IF(B500&lt;User!$B$25, C501+C$32/(INTERZONALFLOW)*(1-EXP(-INTERZONALFLOW/NFVOL*B501)),D501)</f>
        <v>8.8409996021836055E-3</v>
      </c>
      <c r="K501">
        <f t="shared" ref="K501:K564" si="79">$J501*$E$25+K500</f>
        <v>217.54965629138934</v>
      </c>
      <c r="L501">
        <f t="shared" ref="L501:L564" si="80">$J501*$E$26+L500</f>
        <v>435.09931258277868</v>
      </c>
      <c r="M501">
        <f t="shared" ref="M501:M564" si="81">$J501*$E$27+M500</f>
        <v>1305.2979377483373</v>
      </c>
      <c r="N501">
        <f t="shared" si="73"/>
        <v>450</v>
      </c>
    </row>
    <row r="502" spans="2:14" x14ac:dyDescent="0.2">
      <c r="B502">
        <f t="shared" si="75"/>
        <v>451</v>
      </c>
      <c r="C502" t="str">
        <f>IF(B501&lt;User!$B$25, Quellstärke/(Volumen*Verlustrate)*(1-EXP(-Verlustrate*B502)),"")</f>
        <v/>
      </c>
      <c r="D502">
        <f>IF(B502&gt;User!$B$25, Quellstärke/(Volumen*Verlustrate)*(1-EXP(-Verlustrate*User!$B$25))  * EXP(-Verlustrate*(B502-User!$B$25)), "")</f>
        <v>8.6040330337987091E-3</v>
      </c>
      <c r="E502">
        <f t="shared" si="74"/>
        <v>8.6040330337987091E-3</v>
      </c>
      <c r="F502">
        <f t="shared" si="76"/>
        <v>197.75534710265885</v>
      </c>
      <c r="G502">
        <f t="shared" si="77"/>
        <v>395.51069420531769</v>
      </c>
      <c r="H502">
        <f t="shared" si="78"/>
        <v>1186.5320826159539</v>
      </c>
      <c r="I502">
        <f t="shared" si="72"/>
        <v>451</v>
      </c>
      <c r="J502">
        <f>IF(B501&lt;User!$B$25, C502+C$32/(INTERZONALFLOW)*(1-EXP(-INTERZONALFLOW/NFVOL*B502)),D502)</f>
        <v>8.6040330337987091E-3</v>
      </c>
      <c r="K502">
        <f t="shared" si="79"/>
        <v>217.5497208216371</v>
      </c>
      <c r="L502">
        <f t="shared" si="80"/>
        <v>435.09944164327419</v>
      </c>
      <c r="M502">
        <f t="shared" si="81"/>
        <v>1305.2983249298238</v>
      </c>
      <c r="N502">
        <f t="shared" si="73"/>
        <v>451</v>
      </c>
    </row>
    <row r="503" spans="2:14" x14ac:dyDescent="0.2">
      <c r="B503">
        <f t="shared" si="75"/>
        <v>452</v>
      </c>
      <c r="C503" t="str">
        <f>IF(B502&lt;User!$B$25, Quellstärke/(Volumen*Verlustrate)*(1-EXP(-Verlustrate*B503)),"")</f>
        <v/>
      </c>
      <c r="D503">
        <f>IF(B503&gt;User!$B$25, Quellstärke/(Volumen*Verlustrate)*(1-EXP(-Verlustrate*User!$B$25))  * EXP(-Verlustrate*(B503-User!$B$25)), "")</f>
        <v>8.3734179140122385E-3</v>
      </c>
      <c r="E503">
        <f t="shared" si="74"/>
        <v>8.3734179140122385E-3</v>
      </c>
      <c r="F503">
        <f t="shared" si="76"/>
        <v>197.75540990329321</v>
      </c>
      <c r="G503">
        <f t="shared" si="77"/>
        <v>395.51081980658643</v>
      </c>
      <c r="H503">
        <f t="shared" si="78"/>
        <v>1186.53245941976</v>
      </c>
      <c r="I503">
        <f t="shared" si="72"/>
        <v>452</v>
      </c>
      <c r="J503">
        <f>IF(B502&lt;User!$B$25, C503+C$32/(INTERZONALFLOW)*(1-EXP(-INTERZONALFLOW/NFVOL*B503)),D503)</f>
        <v>8.3734179140122385E-3</v>
      </c>
      <c r="K503">
        <f t="shared" si="79"/>
        <v>217.54978362227146</v>
      </c>
      <c r="L503">
        <f t="shared" si="80"/>
        <v>435.09956724454292</v>
      </c>
      <c r="M503">
        <f t="shared" si="81"/>
        <v>1305.29870173363</v>
      </c>
      <c r="N503">
        <f t="shared" si="73"/>
        <v>452</v>
      </c>
    </row>
    <row r="504" spans="2:14" x14ac:dyDescent="0.2">
      <c r="B504">
        <f t="shared" si="75"/>
        <v>453</v>
      </c>
      <c r="C504" t="str">
        <f>IF(B503&lt;User!$B$25, Quellstärke/(Volumen*Verlustrate)*(1-EXP(-Verlustrate*B504)),"")</f>
        <v/>
      </c>
      <c r="D504">
        <f>IF(B504&gt;User!$B$25, Quellstärke/(Volumen*Verlustrate)*(1-EXP(-Verlustrate*User!$B$25))  * EXP(-Verlustrate*(B504-User!$B$25)), "")</f>
        <v>8.1489840040450869E-3</v>
      </c>
      <c r="E504">
        <f t="shared" si="74"/>
        <v>8.1489840040450869E-3</v>
      </c>
      <c r="F504">
        <f t="shared" si="76"/>
        <v>197.75547102067324</v>
      </c>
      <c r="G504">
        <f t="shared" si="77"/>
        <v>395.51094204134648</v>
      </c>
      <c r="H504">
        <f t="shared" si="78"/>
        <v>1186.5328261240402</v>
      </c>
      <c r="I504">
        <f t="shared" ref="I504:I567" si="82">B504</f>
        <v>453</v>
      </c>
      <c r="J504">
        <f>IF(B503&lt;User!$B$25, C504+C$32/(INTERZONALFLOW)*(1-EXP(-INTERZONALFLOW/NFVOL*B504)),D504)</f>
        <v>8.1489840040450869E-3</v>
      </c>
      <c r="K504">
        <f t="shared" si="79"/>
        <v>217.54984473965149</v>
      </c>
      <c r="L504">
        <f t="shared" si="80"/>
        <v>435.09968947930298</v>
      </c>
      <c r="M504">
        <f t="shared" si="81"/>
        <v>1305.2990684379101</v>
      </c>
      <c r="N504">
        <f t="shared" si="73"/>
        <v>453</v>
      </c>
    </row>
    <row r="505" spans="2:14" x14ac:dyDescent="0.2">
      <c r="B505">
        <f t="shared" si="75"/>
        <v>454</v>
      </c>
      <c r="C505" t="str">
        <f>IF(B504&lt;User!$B$25, Quellstärke/(Volumen*Verlustrate)*(1-EXP(-Verlustrate*B505)),"")</f>
        <v/>
      </c>
      <c r="D505">
        <f>IF(B505&gt;User!$B$25, Quellstärke/(Volumen*Verlustrate)*(1-EXP(-Verlustrate*User!$B$25))  * EXP(-Verlustrate*(B505-User!$B$25)), "")</f>
        <v>7.930565628052267E-3</v>
      </c>
      <c r="E505">
        <f t="shared" si="74"/>
        <v>7.930565628052267E-3</v>
      </c>
      <c r="F505">
        <f t="shared" si="76"/>
        <v>197.75553049991544</v>
      </c>
      <c r="G505">
        <f t="shared" si="77"/>
        <v>395.51106099983087</v>
      </c>
      <c r="H505">
        <f t="shared" si="78"/>
        <v>1186.5331829994934</v>
      </c>
      <c r="I505">
        <f t="shared" si="82"/>
        <v>454</v>
      </c>
      <c r="J505">
        <f>IF(B504&lt;User!$B$25, C505+C$32/(INTERZONALFLOW)*(1-EXP(-INTERZONALFLOW/NFVOL*B505)),D505)</f>
        <v>7.930565628052267E-3</v>
      </c>
      <c r="K505">
        <f t="shared" si="79"/>
        <v>217.54990421889369</v>
      </c>
      <c r="L505">
        <f t="shared" si="80"/>
        <v>435.09980843778737</v>
      </c>
      <c r="M505">
        <f t="shared" si="81"/>
        <v>1305.2994253133634</v>
      </c>
      <c r="N505">
        <f t="shared" si="73"/>
        <v>454</v>
      </c>
    </row>
    <row r="506" spans="2:14" x14ac:dyDescent="0.2">
      <c r="B506">
        <f t="shared" si="75"/>
        <v>455</v>
      </c>
      <c r="C506" t="str">
        <f>IF(B505&lt;User!$B$25, Quellstärke/(Volumen*Verlustrate)*(1-EXP(-Verlustrate*B506)),"")</f>
        <v/>
      </c>
      <c r="D506">
        <f>IF(B506&gt;User!$B$25, Quellstärke/(Volumen*Verlustrate)*(1-EXP(-Verlustrate*User!$B$25))  * EXP(-Verlustrate*(B506-User!$B$25)), "")</f>
        <v>7.7180015508220619E-3</v>
      </c>
      <c r="E506">
        <f t="shared" si="74"/>
        <v>7.7180015508220619E-3</v>
      </c>
      <c r="F506">
        <f t="shared" si="76"/>
        <v>197.75558838492708</v>
      </c>
      <c r="G506">
        <f t="shared" si="77"/>
        <v>395.51117676985416</v>
      </c>
      <c r="H506">
        <f t="shared" si="78"/>
        <v>1186.5335303095633</v>
      </c>
      <c r="I506">
        <f t="shared" si="82"/>
        <v>455</v>
      </c>
      <c r="J506">
        <f>IF(B505&lt;User!$B$25, C506+C$32/(INTERZONALFLOW)*(1-EXP(-INTERZONALFLOW/NFVOL*B506)),D506)</f>
        <v>7.7180015508220619E-3</v>
      </c>
      <c r="K506">
        <f t="shared" si="79"/>
        <v>217.54996210390533</v>
      </c>
      <c r="L506">
        <f t="shared" si="80"/>
        <v>435.09992420781066</v>
      </c>
      <c r="M506">
        <f t="shared" si="81"/>
        <v>1305.2997726234332</v>
      </c>
      <c r="N506">
        <f t="shared" ref="N506:N569" si="83">B506</f>
        <v>455</v>
      </c>
    </row>
    <row r="507" spans="2:14" x14ac:dyDescent="0.2">
      <c r="B507">
        <f t="shared" si="75"/>
        <v>456</v>
      </c>
      <c r="C507" t="str">
        <f>IF(B506&lt;User!$B$25, Quellstärke/(Volumen*Verlustrate)*(1-EXP(-Verlustrate*B507)),"")</f>
        <v/>
      </c>
      <c r="D507">
        <f>IF(B507&gt;User!$B$25, Quellstärke/(Volumen*Verlustrate)*(1-EXP(-Verlustrate*User!$B$25))  * EXP(-Verlustrate*(B507-User!$B$25)), "")</f>
        <v>7.5111348587529863E-3</v>
      </c>
      <c r="E507">
        <f t="shared" si="74"/>
        <v>7.5111348587529863E-3</v>
      </c>
      <c r="F507">
        <f t="shared" si="76"/>
        <v>197.75564471843853</v>
      </c>
      <c r="G507">
        <f t="shared" si="77"/>
        <v>395.51128943687706</v>
      </c>
      <c r="H507">
        <f t="shared" si="78"/>
        <v>1186.533868310632</v>
      </c>
      <c r="I507">
        <f t="shared" si="82"/>
        <v>456</v>
      </c>
      <c r="J507">
        <f>IF(B506&lt;User!$B$25, C507+C$32/(INTERZONALFLOW)*(1-EXP(-INTERZONALFLOW/NFVOL*B507)),D507)</f>
        <v>7.5111348587529863E-3</v>
      </c>
      <c r="K507">
        <f t="shared" si="79"/>
        <v>217.55001843741678</v>
      </c>
      <c r="L507">
        <f t="shared" si="80"/>
        <v>435.10003687483356</v>
      </c>
      <c r="M507">
        <f t="shared" si="81"/>
        <v>1305.3001106245019</v>
      </c>
      <c r="N507">
        <f t="shared" si="83"/>
        <v>456</v>
      </c>
    </row>
    <row r="508" spans="2:14" x14ac:dyDescent="0.2">
      <c r="B508">
        <f t="shared" si="75"/>
        <v>457</v>
      </c>
      <c r="C508" t="str">
        <f>IF(B507&lt;User!$B$25, Quellstärke/(Volumen*Verlustrate)*(1-EXP(-Verlustrate*B508)),"")</f>
        <v/>
      </c>
      <c r="D508">
        <f>IF(B508&gt;User!$B$25, Quellstärke/(Volumen*Verlustrate)*(1-EXP(-Verlustrate*User!$B$25))  * EXP(-Verlustrate*(B508-User!$B$25)), "")</f>
        <v>7.3098128440211609E-3</v>
      </c>
      <c r="E508">
        <f t="shared" si="74"/>
        <v>7.3098128440211609E-3</v>
      </c>
      <c r="F508">
        <f t="shared" si="76"/>
        <v>197.75569954203488</v>
      </c>
      <c r="G508">
        <f t="shared" si="77"/>
        <v>395.51139908406975</v>
      </c>
      <c r="H508">
        <f t="shared" si="78"/>
        <v>1186.5341972522099</v>
      </c>
      <c r="I508">
        <f t="shared" si="82"/>
        <v>457</v>
      </c>
      <c r="J508">
        <f>IF(B507&lt;User!$B$25, C508+C$32/(INTERZONALFLOW)*(1-EXP(-INTERZONALFLOW/NFVOL*B508)),D508)</f>
        <v>7.3098128440211609E-3</v>
      </c>
      <c r="K508">
        <f t="shared" si="79"/>
        <v>217.55007326101313</v>
      </c>
      <c r="L508">
        <f t="shared" si="80"/>
        <v>435.10014652202625</v>
      </c>
      <c r="M508">
        <f t="shared" si="81"/>
        <v>1305.3004395660798</v>
      </c>
      <c r="N508">
        <f t="shared" si="83"/>
        <v>457</v>
      </c>
    </row>
    <row r="509" spans="2:14" x14ac:dyDescent="0.2">
      <c r="B509">
        <f t="shared" si="75"/>
        <v>458</v>
      </c>
      <c r="C509" t="str">
        <f>IF(B508&lt;User!$B$25, Quellstärke/(Volumen*Verlustrate)*(1-EXP(-Verlustrate*B509)),"")</f>
        <v/>
      </c>
      <c r="D509">
        <f>IF(B509&gt;User!$B$25, Quellstärke/(Volumen*Verlustrate)*(1-EXP(-Verlustrate*User!$B$25))  * EXP(-Verlustrate*(B509-User!$B$25)), "")</f>
        <v>7.1138868918521527E-3</v>
      </c>
      <c r="E509">
        <f t="shared" si="74"/>
        <v>7.1138868918521527E-3</v>
      </c>
      <c r="F509">
        <f t="shared" si="76"/>
        <v>197.75575289618658</v>
      </c>
      <c r="G509">
        <f t="shared" si="77"/>
        <v>395.51150579237316</v>
      </c>
      <c r="H509">
        <f t="shared" si="78"/>
        <v>1186.53451737712</v>
      </c>
      <c r="I509">
        <f t="shared" si="82"/>
        <v>458</v>
      </c>
      <c r="J509">
        <f>IF(B508&lt;User!$B$25, C509+C$32/(INTERZONALFLOW)*(1-EXP(-INTERZONALFLOW/NFVOL*B509)),D509)</f>
        <v>7.1138868918521527E-3</v>
      </c>
      <c r="K509">
        <f t="shared" si="79"/>
        <v>217.55012661516483</v>
      </c>
      <c r="L509">
        <f t="shared" si="80"/>
        <v>435.10025323032966</v>
      </c>
      <c r="M509">
        <f t="shared" si="81"/>
        <v>1305.3007596909899</v>
      </c>
      <c r="N509">
        <f t="shared" si="83"/>
        <v>458</v>
      </c>
    </row>
    <row r="510" spans="2:14" x14ac:dyDescent="0.2">
      <c r="B510">
        <f t="shared" si="75"/>
        <v>459</v>
      </c>
      <c r="C510" t="str">
        <f>IF(B509&lt;User!$B$25, Quellstärke/(Volumen*Verlustrate)*(1-EXP(-Verlustrate*B510)),"")</f>
        <v/>
      </c>
      <c r="D510">
        <f>IF(B510&gt;User!$B$25, Quellstärke/(Volumen*Verlustrate)*(1-EXP(-Verlustrate*User!$B$25))  * EXP(-Verlustrate*(B510-User!$B$25)), "")</f>
        <v>6.9232123708144796E-3</v>
      </c>
      <c r="E510">
        <f t="shared" si="74"/>
        <v>6.9232123708144796E-3</v>
      </c>
      <c r="F510">
        <f t="shared" si="76"/>
        <v>197.75580482027937</v>
      </c>
      <c r="G510">
        <f t="shared" si="77"/>
        <v>395.51160964055873</v>
      </c>
      <c r="H510">
        <f t="shared" si="78"/>
        <v>1186.5348289216768</v>
      </c>
      <c r="I510">
        <f t="shared" si="82"/>
        <v>459</v>
      </c>
      <c r="J510">
        <f>IF(B509&lt;User!$B$25, C510+C$32/(INTERZONALFLOW)*(1-EXP(-INTERZONALFLOW/NFVOL*B510)),D510)</f>
        <v>6.9232123708144796E-3</v>
      </c>
      <c r="K510">
        <f t="shared" si="79"/>
        <v>217.55017853925762</v>
      </c>
      <c r="L510">
        <f t="shared" si="80"/>
        <v>435.10035707851523</v>
      </c>
      <c r="M510">
        <f t="shared" si="81"/>
        <v>1305.3010712355467</v>
      </c>
      <c r="N510">
        <f t="shared" si="83"/>
        <v>459</v>
      </c>
    </row>
    <row r="511" spans="2:14" x14ac:dyDescent="0.2">
      <c r="B511">
        <f t="shared" si="75"/>
        <v>460</v>
      </c>
      <c r="C511" t="str">
        <f>IF(B510&lt;User!$B$25, Quellstärke/(Volumen*Verlustrate)*(1-EXP(-Verlustrate*B511)),"")</f>
        <v/>
      </c>
      <c r="D511">
        <f>IF(B511&gt;User!$B$25, Quellstärke/(Volumen*Verlustrate)*(1-EXP(-Verlustrate*User!$B$25))  * EXP(-Verlustrate*(B511-User!$B$25)), "")</f>
        <v>6.737648526053467E-3</v>
      </c>
      <c r="E511">
        <f t="shared" si="74"/>
        <v>6.737648526053467E-3</v>
      </c>
      <c r="F511">
        <f t="shared" si="76"/>
        <v>197.75585535264332</v>
      </c>
      <c r="G511">
        <f t="shared" si="77"/>
        <v>395.51171070528665</v>
      </c>
      <c r="H511">
        <f t="shared" si="78"/>
        <v>1186.5351321158605</v>
      </c>
      <c r="I511">
        <f t="shared" si="82"/>
        <v>460</v>
      </c>
      <c r="J511">
        <f>IF(B510&lt;User!$B$25, C511+C$32/(INTERZONALFLOW)*(1-EXP(-INTERZONALFLOW/NFVOL*B511)),D511)</f>
        <v>6.737648526053467E-3</v>
      </c>
      <c r="K511">
        <f t="shared" si="79"/>
        <v>217.55022907162157</v>
      </c>
      <c r="L511">
        <f t="shared" si="80"/>
        <v>435.10045814324315</v>
      </c>
      <c r="M511">
        <f t="shared" si="81"/>
        <v>1305.3013744297305</v>
      </c>
      <c r="N511">
        <f t="shared" si="83"/>
        <v>460</v>
      </c>
    </row>
    <row r="512" spans="2:14" x14ac:dyDescent="0.2">
      <c r="B512">
        <f t="shared" si="75"/>
        <v>461</v>
      </c>
      <c r="C512" t="str">
        <f>IF(B511&lt;User!$B$25, Quellstärke/(Volumen*Verlustrate)*(1-EXP(-Verlustrate*B512)),"")</f>
        <v/>
      </c>
      <c r="D512">
        <f>IF(B512&gt;User!$B$25, Quellstärke/(Volumen*Verlustrate)*(1-EXP(-Verlustrate*User!$B$25))  * EXP(-Verlustrate*(B512-User!$B$25)), "")</f>
        <v>6.5570583753867678E-3</v>
      </c>
      <c r="E512">
        <f t="shared" si="74"/>
        <v>6.5570583753867678E-3</v>
      </c>
      <c r="F512">
        <f t="shared" si="76"/>
        <v>197.75590453058115</v>
      </c>
      <c r="G512">
        <f t="shared" si="77"/>
        <v>395.5118090611623</v>
      </c>
      <c r="H512">
        <f t="shared" si="78"/>
        <v>1186.5354271834874</v>
      </c>
      <c r="I512">
        <f t="shared" si="82"/>
        <v>461</v>
      </c>
      <c r="J512">
        <f>IF(B511&lt;User!$B$25, C512+C$32/(INTERZONALFLOW)*(1-EXP(-INTERZONALFLOW/NFVOL*B512)),D512)</f>
        <v>6.5570583753867678E-3</v>
      </c>
      <c r="K512">
        <f t="shared" si="79"/>
        <v>217.5502782495594</v>
      </c>
      <c r="L512">
        <f t="shared" si="80"/>
        <v>435.1005564991188</v>
      </c>
      <c r="M512">
        <f t="shared" si="81"/>
        <v>1305.3016694973574</v>
      </c>
      <c r="N512">
        <f t="shared" si="83"/>
        <v>461</v>
      </c>
    </row>
    <row r="513" spans="2:14" x14ac:dyDescent="0.2">
      <c r="B513">
        <f t="shared" si="75"/>
        <v>462</v>
      </c>
      <c r="C513" t="str">
        <f>IF(B512&lt;User!$B$25, Quellstärke/(Volumen*Verlustrate)*(1-EXP(-Verlustrate*B513)),"")</f>
        <v/>
      </c>
      <c r="D513">
        <f>IF(B513&gt;User!$B$25, Quellstärke/(Volumen*Verlustrate)*(1-EXP(-Verlustrate*User!$B$25))  * EXP(-Verlustrate*(B513-User!$B$25)), "")</f>
        <v>6.3813086081849829E-3</v>
      </c>
      <c r="E513">
        <f t="shared" si="74"/>
        <v>6.3813086081849829E-3</v>
      </c>
      <c r="F513">
        <f t="shared" si="76"/>
        <v>197.75595239039572</v>
      </c>
      <c r="G513">
        <f t="shared" si="77"/>
        <v>395.51190478079144</v>
      </c>
      <c r="H513">
        <f t="shared" si="78"/>
        <v>1186.5357143423748</v>
      </c>
      <c r="I513">
        <f t="shared" si="82"/>
        <v>462</v>
      </c>
      <c r="J513">
        <f>IF(B512&lt;User!$B$25, C513+C$32/(INTERZONALFLOW)*(1-EXP(-INTERZONALFLOW/NFVOL*B513)),D513)</f>
        <v>6.3813086081849829E-3</v>
      </c>
      <c r="K513">
        <f t="shared" si="79"/>
        <v>217.55032610937397</v>
      </c>
      <c r="L513">
        <f t="shared" si="80"/>
        <v>435.10065221874794</v>
      </c>
      <c r="M513">
        <f t="shared" si="81"/>
        <v>1305.3019566562448</v>
      </c>
      <c r="N513">
        <f t="shared" si="83"/>
        <v>462</v>
      </c>
    </row>
    <row r="514" spans="2:14" x14ac:dyDescent="0.2">
      <c r="B514">
        <f t="shared" si="75"/>
        <v>463</v>
      </c>
      <c r="C514" t="str">
        <f>IF(B513&lt;User!$B$25, Quellstärke/(Volumen*Verlustrate)*(1-EXP(-Verlustrate*B514)),"")</f>
        <v/>
      </c>
      <c r="D514">
        <f>IF(B514&gt;User!$B$25, Quellstärke/(Volumen*Verlustrate)*(1-EXP(-Verlustrate*User!$B$25))  * EXP(-Verlustrate*(B514-User!$B$25)), "")</f>
        <v>6.2102694869623993E-3</v>
      </c>
      <c r="E514">
        <f t="shared" si="74"/>
        <v>6.2102694869623993E-3</v>
      </c>
      <c r="F514">
        <f t="shared" si="76"/>
        <v>197.75599896741687</v>
      </c>
      <c r="G514">
        <f t="shared" si="77"/>
        <v>395.51199793483374</v>
      </c>
      <c r="H514">
        <f t="shared" si="78"/>
        <v>1186.5359938045017</v>
      </c>
      <c r="I514">
        <f t="shared" si="82"/>
        <v>463</v>
      </c>
      <c r="J514">
        <f>IF(B513&lt;User!$B$25, C514+C$32/(INTERZONALFLOW)*(1-EXP(-INTERZONALFLOW/NFVOL*B514)),D514)</f>
        <v>6.2102694869623993E-3</v>
      </c>
      <c r="K514">
        <f t="shared" si="79"/>
        <v>217.55037268639512</v>
      </c>
      <c r="L514">
        <f t="shared" si="80"/>
        <v>435.10074537279024</v>
      </c>
      <c r="M514">
        <f t="shared" si="81"/>
        <v>1305.3022361183716</v>
      </c>
      <c r="N514">
        <f t="shared" si="83"/>
        <v>463</v>
      </c>
    </row>
    <row r="515" spans="2:14" x14ac:dyDescent="0.2">
      <c r="B515">
        <f t="shared" si="75"/>
        <v>464</v>
      </c>
      <c r="C515" t="str">
        <f>IF(B514&lt;User!$B$25, Quellstärke/(Volumen*Verlustrate)*(1-EXP(-Verlustrate*B515)),"")</f>
        <v/>
      </c>
      <c r="D515">
        <f>IF(B515&gt;User!$B$25, Quellstärke/(Volumen*Verlustrate)*(1-EXP(-Verlustrate*User!$B$25))  * EXP(-Verlustrate*(B515-User!$B$25)), "")</f>
        <v>6.0438147516056135E-3</v>
      </c>
      <c r="E515">
        <f t="shared" si="74"/>
        <v>6.0438147516056135E-3</v>
      </c>
      <c r="F515">
        <f t="shared" si="76"/>
        <v>197.75604429602751</v>
      </c>
      <c r="G515">
        <f t="shared" si="77"/>
        <v>395.51208859205502</v>
      </c>
      <c r="H515">
        <f t="shared" si="78"/>
        <v>1186.5362657761655</v>
      </c>
      <c r="I515">
        <f t="shared" si="82"/>
        <v>464</v>
      </c>
      <c r="J515">
        <f>IF(B514&lt;User!$B$25, C515+C$32/(INTERZONALFLOW)*(1-EXP(-INTERZONALFLOW/NFVOL*B515)),D515)</f>
        <v>6.0438147516056135E-3</v>
      </c>
      <c r="K515">
        <f t="shared" si="79"/>
        <v>217.55041801500576</v>
      </c>
      <c r="L515">
        <f t="shared" si="80"/>
        <v>435.10083603001152</v>
      </c>
      <c r="M515">
        <f t="shared" si="81"/>
        <v>1305.3025080900354</v>
      </c>
      <c r="N515">
        <f t="shared" si="83"/>
        <v>464</v>
      </c>
    </row>
    <row r="516" spans="2:14" x14ac:dyDescent="0.2">
      <c r="B516">
        <f t="shared" si="75"/>
        <v>465</v>
      </c>
      <c r="C516" t="str">
        <f>IF(B515&lt;User!$B$25, Quellstärke/(Volumen*Verlustrate)*(1-EXP(-Verlustrate*B516)),"")</f>
        <v/>
      </c>
      <c r="D516">
        <f>IF(B516&gt;User!$B$25, Quellstärke/(Volumen*Verlustrate)*(1-EXP(-Verlustrate*User!$B$25))  * EXP(-Verlustrate*(B516-User!$B$25)), "")</f>
        <v>5.8818215261689372E-3</v>
      </c>
      <c r="E516">
        <f t="shared" si="74"/>
        <v>5.8818215261689372E-3</v>
      </c>
      <c r="F516">
        <f t="shared" si="76"/>
        <v>197.75608840968897</v>
      </c>
      <c r="G516">
        <f t="shared" si="77"/>
        <v>395.51217681937794</v>
      </c>
      <c r="H516">
        <f t="shared" si="78"/>
        <v>1186.5365304581342</v>
      </c>
      <c r="I516">
        <f t="shared" si="82"/>
        <v>465</v>
      </c>
      <c r="J516">
        <f>IF(B515&lt;User!$B$25, C516+C$32/(INTERZONALFLOW)*(1-EXP(-INTERZONALFLOW/NFVOL*B516)),D516)</f>
        <v>5.8818215261689372E-3</v>
      </c>
      <c r="K516">
        <f t="shared" si="79"/>
        <v>217.55046212866722</v>
      </c>
      <c r="L516">
        <f t="shared" si="80"/>
        <v>435.10092425733444</v>
      </c>
      <c r="M516">
        <f t="shared" si="81"/>
        <v>1305.3027727720041</v>
      </c>
      <c r="N516">
        <f t="shared" si="83"/>
        <v>465</v>
      </c>
    </row>
    <row r="517" spans="2:14" x14ac:dyDescent="0.2">
      <c r="B517">
        <f t="shared" si="75"/>
        <v>466</v>
      </c>
      <c r="C517" t="str">
        <f>IF(B516&lt;User!$B$25, Quellstärke/(Volumen*Verlustrate)*(1-EXP(-Verlustrate*B517)),"")</f>
        <v/>
      </c>
      <c r="D517">
        <f>IF(B517&gt;User!$B$25, Quellstärke/(Volumen*Verlustrate)*(1-EXP(-Verlustrate*User!$B$25))  * EXP(-Verlustrate*(B517-User!$B$25)), "")</f>
        <v>5.7241702281681517E-3</v>
      </c>
      <c r="E517">
        <f t="shared" si="74"/>
        <v>5.7241702281681517E-3</v>
      </c>
      <c r="F517">
        <f t="shared" si="76"/>
        <v>197.75613134096568</v>
      </c>
      <c r="G517">
        <f t="shared" si="77"/>
        <v>395.51226268193136</v>
      </c>
      <c r="H517">
        <f t="shared" si="78"/>
        <v>1186.5367880457945</v>
      </c>
      <c r="I517">
        <f t="shared" si="82"/>
        <v>466</v>
      </c>
      <c r="J517">
        <f>IF(B516&lt;User!$B$25, C517+C$32/(INTERZONALFLOW)*(1-EXP(-INTERZONALFLOW/NFVOL*B517)),D517)</f>
        <v>5.7241702281681517E-3</v>
      </c>
      <c r="K517">
        <f t="shared" si="79"/>
        <v>217.55050505994393</v>
      </c>
      <c r="L517">
        <f t="shared" si="80"/>
        <v>435.10101011988786</v>
      </c>
      <c r="M517">
        <f t="shared" si="81"/>
        <v>1305.3030303596645</v>
      </c>
      <c r="N517">
        <f t="shared" si="83"/>
        <v>466</v>
      </c>
    </row>
    <row r="518" spans="2:14" x14ac:dyDescent="0.2">
      <c r="B518">
        <f t="shared" si="75"/>
        <v>467</v>
      </c>
      <c r="C518" t="str">
        <f>IF(B517&lt;User!$B$25, Quellstärke/(Volumen*Verlustrate)*(1-EXP(-Verlustrate*B518)),"")</f>
        <v/>
      </c>
      <c r="D518">
        <f>IF(B518&gt;User!$B$25, Quellstärke/(Volumen*Verlustrate)*(1-EXP(-Verlustrate*User!$B$25))  * EXP(-Verlustrate*(B518-User!$B$25)), "")</f>
        <v>5.5707444803053119E-3</v>
      </c>
      <c r="E518">
        <f t="shared" ref="E518:E581" si="84">IF(ISNUMBER(C518),C518)+IF((ISNUMBER(D518)),D518)</f>
        <v>5.5707444803053119E-3</v>
      </c>
      <c r="F518">
        <f t="shared" si="76"/>
        <v>197.7561731215493</v>
      </c>
      <c r="G518">
        <f t="shared" si="77"/>
        <v>395.51234624309859</v>
      </c>
      <c r="H518">
        <f t="shared" si="78"/>
        <v>1186.5370387292962</v>
      </c>
      <c r="I518">
        <f t="shared" si="82"/>
        <v>467</v>
      </c>
      <c r="J518">
        <f>IF(B517&lt;User!$B$25, C518+C$32/(INTERZONALFLOW)*(1-EXP(-INTERZONALFLOW/NFVOL*B518)),D518)</f>
        <v>5.5707444803053119E-3</v>
      </c>
      <c r="K518">
        <f t="shared" si="79"/>
        <v>217.55054684052755</v>
      </c>
      <c r="L518">
        <f t="shared" si="80"/>
        <v>435.10109368105509</v>
      </c>
      <c r="M518">
        <f t="shared" si="81"/>
        <v>1305.3032810431662</v>
      </c>
      <c r="N518">
        <f t="shared" si="83"/>
        <v>467</v>
      </c>
    </row>
    <row r="519" spans="2:14" x14ac:dyDescent="0.2">
      <c r="B519">
        <f t="shared" si="75"/>
        <v>468</v>
      </c>
      <c r="C519" t="str">
        <f>IF(B518&lt;User!$B$25, Quellstärke/(Volumen*Verlustrate)*(1-EXP(-Verlustrate*B519)),"")</f>
        <v/>
      </c>
      <c r="D519">
        <f>IF(B519&gt;User!$B$25, Quellstärke/(Volumen*Verlustrate)*(1-EXP(-Verlustrate*User!$B$25))  * EXP(-Verlustrate*(B519-User!$B$25)), "")</f>
        <v>5.4214310245597639E-3</v>
      </c>
      <c r="E519">
        <f t="shared" si="84"/>
        <v>5.4214310245597639E-3</v>
      </c>
      <c r="F519">
        <f t="shared" si="76"/>
        <v>197.75621378228197</v>
      </c>
      <c r="G519">
        <f t="shared" si="77"/>
        <v>395.51242756456395</v>
      </c>
      <c r="H519">
        <f t="shared" si="78"/>
        <v>1186.5372826936923</v>
      </c>
      <c r="I519">
        <f t="shared" si="82"/>
        <v>468</v>
      </c>
      <c r="J519">
        <f>IF(B518&lt;User!$B$25, C519+C$32/(INTERZONALFLOW)*(1-EXP(-INTERZONALFLOW/NFVOL*B519)),D519)</f>
        <v>5.4214310245597639E-3</v>
      </c>
      <c r="K519">
        <f t="shared" si="79"/>
        <v>217.55058750126022</v>
      </c>
      <c r="L519">
        <f t="shared" si="80"/>
        <v>435.10117500252045</v>
      </c>
      <c r="M519">
        <f t="shared" si="81"/>
        <v>1305.3035250075623</v>
      </c>
      <c r="N519">
        <f t="shared" si="83"/>
        <v>468</v>
      </c>
    </row>
    <row r="520" spans="2:14" x14ac:dyDescent="0.2">
      <c r="B520">
        <f t="shared" si="75"/>
        <v>469</v>
      </c>
      <c r="C520" t="str">
        <f>IF(B519&lt;User!$B$25, Quellstärke/(Volumen*Verlustrate)*(1-EXP(-Verlustrate*B520)),"")</f>
        <v/>
      </c>
      <c r="D520">
        <f>IF(B520&gt;User!$B$25, Quellstärke/(Volumen*Verlustrate)*(1-EXP(-Verlustrate*User!$B$25))  * EXP(-Verlustrate*(B520-User!$B$25)), "")</f>
        <v>5.2761196385816295E-3</v>
      </c>
      <c r="E520">
        <f t="shared" si="84"/>
        <v>5.2761196385816295E-3</v>
      </c>
      <c r="F520">
        <f t="shared" si="76"/>
        <v>197.75625335317926</v>
      </c>
      <c r="G520">
        <f t="shared" si="77"/>
        <v>395.51250670635852</v>
      </c>
      <c r="H520">
        <f t="shared" si="78"/>
        <v>1186.5375201190761</v>
      </c>
      <c r="I520">
        <f t="shared" si="82"/>
        <v>469</v>
      </c>
      <c r="J520">
        <f>IF(B519&lt;User!$B$25, C520+C$32/(INTERZONALFLOW)*(1-EXP(-INTERZONALFLOW/NFVOL*B520)),D520)</f>
        <v>5.2761196385816295E-3</v>
      </c>
      <c r="K520">
        <f t="shared" si="79"/>
        <v>217.55062707215751</v>
      </c>
      <c r="L520">
        <f t="shared" si="80"/>
        <v>435.10125414431502</v>
      </c>
      <c r="M520">
        <f t="shared" si="81"/>
        <v>1305.3037624329461</v>
      </c>
      <c r="N520">
        <f t="shared" si="83"/>
        <v>469</v>
      </c>
    </row>
    <row r="521" spans="2:14" x14ac:dyDescent="0.2">
      <c r="B521">
        <f t="shared" si="75"/>
        <v>470</v>
      </c>
      <c r="C521" t="str">
        <f>IF(B520&lt;User!$B$25, Quellstärke/(Volumen*Verlustrate)*(1-EXP(-Verlustrate*B521)),"")</f>
        <v/>
      </c>
      <c r="D521">
        <f>IF(B521&gt;User!$B$25, Quellstärke/(Volumen*Verlustrate)*(1-EXP(-Verlustrate*User!$B$25))  * EXP(-Verlustrate*(B521-User!$B$25)), "")</f>
        <v>5.1347030543263776E-3</v>
      </c>
      <c r="E521">
        <f t="shared" si="84"/>
        <v>5.1347030543263776E-3</v>
      </c>
      <c r="F521">
        <f t="shared" si="76"/>
        <v>197.75629186345216</v>
      </c>
      <c r="G521">
        <f t="shared" si="77"/>
        <v>395.51258372690432</v>
      </c>
      <c r="H521">
        <f t="shared" si="78"/>
        <v>1186.5377511807135</v>
      </c>
      <c r="I521">
        <f t="shared" si="82"/>
        <v>470</v>
      </c>
      <c r="J521">
        <f>IF(B520&lt;User!$B$25, C521+C$32/(INTERZONALFLOW)*(1-EXP(-INTERZONALFLOW/NFVOL*B521)),D521)</f>
        <v>5.1347030543263776E-3</v>
      </c>
      <c r="K521">
        <f t="shared" si="79"/>
        <v>217.55066558243041</v>
      </c>
      <c r="L521">
        <f t="shared" si="80"/>
        <v>435.10133116486082</v>
      </c>
      <c r="M521">
        <f t="shared" si="81"/>
        <v>1305.3039934945834</v>
      </c>
      <c r="N521">
        <f t="shared" si="83"/>
        <v>470</v>
      </c>
    </row>
    <row r="522" spans="2:14" x14ac:dyDescent="0.2">
      <c r="B522">
        <f t="shared" si="75"/>
        <v>471</v>
      </c>
      <c r="C522" t="str">
        <f>IF(B521&lt;User!$B$25, Quellstärke/(Volumen*Verlustrate)*(1-EXP(-Verlustrate*B522)),"")</f>
        <v/>
      </c>
      <c r="D522">
        <f>IF(B522&gt;User!$B$25, Quellstärke/(Volumen*Verlustrate)*(1-EXP(-Verlustrate*User!$B$25))  * EXP(-Verlustrate*(B522-User!$B$25)), "")</f>
        <v>4.9970768788700709E-3</v>
      </c>
      <c r="E522">
        <f t="shared" si="84"/>
        <v>4.9970768788700709E-3</v>
      </c>
      <c r="F522">
        <f t="shared" si="76"/>
        <v>197.75632934152875</v>
      </c>
      <c r="G522">
        <f t="shared" si="77"/>
        <v>395.51265868305751</v>
      </c>
      <c r="H522">
        <f t="shared" si="78"/>
        <v>1186.537976049173</v>
      </c>
      <c r="I522">
        <f t="shared" si="82"/>
        <v>471</v>
      </c>
      <c r="J522">
        <f>IF(B521&lt;User!$B$25, C522+C$32/(INTERZONALFLOW)*(1-EXP(-INTERZONALFLOW/NFVOL*B522)),D522)</f>
        <v>4.9970768788700709E-3</v>
      </c>
      <c r="K522">
        <f t="shared" si="79"/>
        <v>217.550703060507</v>
      </c>
      <c r="L522">
        <f t="shared" si="80"/>
        <v>435.10140612101401</v>
      </c>
      <c r="M522">
        <f t="shared" si="81"/>
        <v>1305.304218363043</v>
      </c>
      <c r="N522">
        <f t="shared" si="83"/>
        <v>471</v>
      </c>
    </row>
    <row r="523" spans="2:14" x14ac:dyDescent="0.2">
      <c r="B523">
        <f t="shared" si="75"/>
        <v>472</v>
      </c>
      <c r="C523" t="str">
        <f>IF(B522&lt;User!$B$25, Quellstärke/(Volumen*Verlustrate)*(1-EXP(-Verlustrate*B523)),"")</f>
        <v/>
      </c>
      <c r="D523">
        <f>IF(B523&gt;User!$B$25, Quellstärke/(Volumen*Verlustrate)*(1-EXP(-Verlustrate*User!$B$25))  * EXP(-Verlustrate*(B523-User!$B$25)), "")</f>
        <v>4.8631395173471858E-3</v>
      </c>
      <c r="E523">
        <f t="shared" si="84"/>
        <v>4.8631395173471858E-3</v>
      </c>
      <c r="F523">
        <f t="shared" si="76"/>
        <v>197.75636581507513</v>
      </c>
      <c r="G523">
        <f t="shared" si="77"/>
        <v>395.51273163015026</v>
      </c>
      <c r="H523">
        <f t="shared" si="78"/>
        <v>1186.5381948904512</v>
      </c>
      <c r="I523">
        <f t="shared" si="82"/>
        <v>472</v>
      </c>
      <c r="J523">
        <f>IF(B522&lt;User!$B$25, C523+C$32/(INTERZONALFLOW)*(1-EXP(-INTERZONALFLOW/NFVOL*B523)),D523)</f>
        <v>4.8631395173471858E-3</v>
      </c>
      <c r="K523">
        <f t="shared" si="79"/>
        <v>217.55073953405338</v>
      </c>
      <c r="L523">
        <f t="shared" si="80"/>
        <v>435.10147906810676</v>
      </c>
      <c r="M523">
        <f t="shared" si="81"/>
        <v>1305.3044372043212</v>
      </c>
      <c r="N523">
        <f t="shared" si="83"/>
        <v>472</v>
      </c>
    </row>
    <row r="524" spans="2:14" x14ac:dyDescent="0.2">
      <c r="B524">
        <f t="shared" si="75"/>
        <v>473</v>
      </c>
      <c r="C524" t="str">
        <f>IF(B523&lt;User!$B$25, Quellstärke/(Volumen*Verlustrate)*(1-EXP(-Verlustrate*B524)),"")</f>
        <v/>
      </c>
      <c r="D524">
        <f>IF(B524&gt;User!$B$25, Quellstärke/(Volumen*Verlustrate)*(1-EXP(-Verlustrate*User!$B$25))  * EXP(-Verlustrate*(B524-User!$B$25)), "")</f>
        <v>4.7327920979537731E-3</v>
      </c>
      <c r="E524">
        <f t="shared" si="84"/>
        <v>4.7327920979537731E-3</v>
      </c>
      <c r="F524">
        <f t="shared" si="76"/>
        <v>197.75640131101585</v>
      </c>
      <c r="G524">
        <f t="shared" si="77"/>
        <v>395.5128026220317</v>
      </c>
      <c r="H524">
        <f t="shared" si="78"/>
        <v>1186.5384078660957</v>
      </c>
      <c r="I524">
        <f t="shared" si="82"/>
        <v>473</v>
      </c>
      <c r="J524">
        <f>IF(B523&lt;User!$B$25, C524+C$32/(INTERZONALFLOW)*(1-EXP(-INTERZONALFLOW/NFVOL*B524)),D524)</f>
        <v>4.7327920979537731E-3</v>
      </c>
      <c r="K524">
        <f t="shared" si="79"/>
        <v>217.5507750299941</v>
      </c>
      <c r="L524">
        <f t="shared" si="80"/>
        <v>435.1015500599882</v>
      </c>
      <c r="M524">
        <f t="shared" si="81"/>
        <v>1305.3046501799656</v>
      </c>
      <c r="N524">
        <f t="shared" si="83"/>
        <v>473</v>
      </c>
    </row>
    <row r="525" spans="2:14" x14ac:dyDescent="0.2">
      <c r="B525">
        <f t="shared" si="75"/>
        <v>474</v>
      </c>
      <c r="C525" t="str">
        <f>IF(B524&lt;User!$B$25, Quellstärke/(Volumen*Verlustrate)*(1-EXP(-Verlustrate*B525)),"")</f>
        <v/>
      </c>
      <c r="D525">
        <f>IF(B525&gt;User!$B$25, Quellstärke/(Volumen*Verlustrate)*(1-EXP(-Verlustrate*User!$B$25))  * EXP(-Verlustrate*(B525-User!$B$25)), "")</f>
        <v>4.6059383989609281E-3</v>
      </c>
      <c r="E525">
        <f t="shared" si="84"/>
        <v>4.6059383989609281E-3</v>
      </c>
      <c r="F525">
        <f t="shared" si="76"/>
        <v>197.75643585555383</v>
      </c>
      <c r="G525">
        <f t="shared" si="77"/>
        <v>395.51287171110766</v>
      </c>
      <c r="H525">
        <f t="shared" si="78"/>
        <v>1186.5386151333237</v>
      </c>
      <c r="I525">
        <f t="shared" si="82"/>
        <v>474</v>
      </c>
      <c r="J525">
        <f>IF(B524&lt;User!$B$25, C525+C$32/(INTERZONALFLOW)*(1-EXP(-INTERZONALFLOW/NFVOL*B525)),D525)</f>
        <v>4.6059383989609281E-3</v>
      </c>
      <c r="K525">
        <f t="shared" si="79"/>
        <v>217.55080957453208</v>
      </c>
      <c r="L525">
        <f t="shared" si="80"/>
        <v>435.10161914906416</v>
      </c>
      <c r="M525">
        <f t="shared" si="81"/>
        <v>1305.3048574471936</v>
      </c>
      <c r="N525">
        <f t="shared" si="83"/>
        <v>474</v>
      </c>
    </row>
    <row r="526" spans="2:14" x14ac:dyDescent="0.2">
      <c r="B526">
        <f t="shared" si="75"/>
        <v>475</v>
      </c>
      <c r="C526" t="str">
        <f>IF(B525&lt;User!$B$25, Quellstärke/(Volumen*Verlustrate)*(1-EXP(-Verlustrate*B526)),"")</f>
        <v/>
      </c>
      <c r="D526">
        <f>IF(B526&gt;User!$B$25, Quellstärke/(Volumen*Verlustrate)*(1-EXP(-Verlustrate*User!$B$25))  * EXP(-Verlustrate*(B526-User!$B$25)), "")</f>
        <v>4.4824847776843823E-3</v>
      </c>
      <c r="E526">
        <f t="shared" si="84"/>
        <v>4.4824847776843823E-3</v>
      </c>
      <c r="F526">
        <f t="shared" si="76"/>
        <v>197.75646947418966</v>
      </c>
      <c r="G526">
        <f t="shared" si="77"/>
        <v>395.51293894837931</v>
      </c>
      <c r="H526">
        <f t="shared" si="78"/>
        <v>1186.5388168451386</v>
      </c>
      <c r="I526">
        <f t="shared" si="82"/>
        <v>475</v>
      </c>
      <c r="J526">
        <f>IF(B525&lt;User!$B$25, C526+C$32/(INTERZONALFLOW)*(1-EXP(-INTERZONALFLOW/NFVOL*B526)),D526)</f>
        <v>4.4824847776843823E-3</v>
      </c>
      <c r="K526">
        <f t="shared" si="79"/>
        <v>217.55084319316791</v>
      </c>
      <c r="L526">
        <f t="shared" si="80"/>
        <v>435.10168638633581</v>
      </c>
      <c r="M526">
        <f t="shared" si="81"/>
        <v>1305.3050591590086</v>
      </c>
      <c r="N526">
        <f t="shared" si="83"/>
        <v>475</v>
      </c>
    </row>
    <row r="527" spans="2:14" x14ac:dyDescent="0.2">
      <c r="B527">
        <f t="shared" si="75"/>
        <v>476</v>
      </c>
      <c r="C527" t="str">
        <f>IF(B526&lt;User!$B$25, Quellstärke/(Volumen*Verlustrate)*(1-EXP(-Verlustrate*B527)),"")</f>
        <v/>
      </c>
      <c r="D527">
        <f>IF(B527&gt;User!$B$25, Quellstärke/(Volumen*Verlustrate)*(1-EXP(-Verlustrate*User!$B$25))  * EXP(-Verlustrate*(B527-User!$B$25)), "")</f>
        <v>4.3623401013580696E-3</v>
      </c>
      <c r="E527">
        <f t="shared" si="84"/>
        <v>4.3623401013580696E-3</v>
      </c>
      <c r="F527">
        <f t="shared" si="76"/>
        <v>197.75650219174042</v>
      </c>
      <c r="G527">
        <f t="shared" si="77"/>
        <v>395.51300438348085</v>
      </c>
      <c r="H527">
        <f t="shared" si="78"/>
        <v>1186.5390131504432</v>
      </c>
      <c r="I527">
        <f t="shared" si="82"/>
        <v>476</v>
      </c>
      <c r="J527">
        <f>IF(B526&lt;User!$B$25, C527+C$32/(INTERZONALFLOW)*(1-EXP(-INTERZONALFLOW/NFVOL*B527)),D527)</f>
        <v>4.3623401013580696E-3</v>
      </c>
      <c r="K527">
        <f t="shared" si="79"/>
        <v>217.55087591071867</v>
      </c>
      <c r="L527">
        <f t="shared" si="80"/>
        <v>435.10175182143735</v>
      </c>
      <c r="M527">
        <f t="shared" si="81"/>
        <v>1305.3052554643132</v>
      </c>
      <c r="N527">
        <f t="shared" si="83"/>
        <v>476</v>
      </c>
    </row>
    <row r="528" spans="2:14" x14ac:dyDescent="0.2">
      <c r="B528">
        <f t="shared" si="75"/>
        <v>477</v>
      </c>
      <c r="C528" t="str">
        <f>IF(B527&lt;User!$B$25, Quellstärke/(Volumen*Verlustrate)*(1-EXP(-Verlustrate*B528)),"")</f>
        <v/>
      </c>
      <c r="D528">
        <f>IF(B528&gt;User!$B$25, Quellstärke/(Volumen*Verlustrate)*(1-EXP(-Verlustrate*User!$B$25))  * EXP(-Verlustrate*(B528-User!$B$25)), "")</f>
        <v>4.2454156798603692E-3</v>
      </c>
      <c r="E528">
        <f t="shared" si="84"/>
        <v>4.2454156798603692E-3</v>
      </c>
      <c r="F528">
        <f t="shared" si="76"/>
        <v>197.75653403235802</v>
      </c>
      <c r="G528">
        <f t="shared" si="77"/>
        <v>395.51306806471604</v>
      </c>
      <c r="H528">
        <f t="shared" si="78"/>
        <v>1186.5392041941489</v>
      </c>
      <c r="I528">
        <f t="shared" si="82"/>
        <v>477</v>
      </c>
      <c r="J528">
        <f>IF(B527&lt;User!$B$25, C528+C$32/(INTERZONALFLOW)*(1-EXP(-INTERZONALFLOW/NFVOL*B528)),D528)</f>
        <v>4.2454156798603692E-3</v>
      </c>
      <c r="K528">
        <f t="shared" si="79"/>
        <v>217.55090775133627</v>
      </c>
      <c r="L528">
        <f t="shared" si="80"/>
        <v>435.10181550267254</v>
      </c>
      <c r="M528">
        <f t="shared" si="81"/>
        <v>1305.3054465080188</v>
      </c>
      <c r="N528">
        <f t="shared" si="83"/>
        <v>477</v>
      </c>
    </row>
    <row r="529" spans="2:14" x14ac:dyDescent="0.2">
      <c r="B529">
        <f t="shared" si="75"/>
        <v>478</v>
      </c>
      <c r="C529" t="str">
        <f>IF(B528&lt;User!$B$25, Quellstärke/(Volumen*Verlustrate)*(1-EXP(-Verlustrate*B529)),"")</f>
        <v/>
      </c>
      <c r="D529">
        <f>IF(B529&gt;User!$B$25, Quellstärke/(Volumen*Verlustrate)*(1-EXP(-Verlustrate*User!$B$25))  * EXP(-Verlustrate*(B529-User!$B$25)), "")</f>
        <v>4.1316252002436219E-3</v>
      </c>
      <c r="E529">
        <f t="shared" si="84"/>
        <v>4.1316252002436219E-3</v>
      </c>
      <c r="F529">
        <f t="shared" si="76"/>
        <v>197.75656501954703</v>
      </c>
      <c r="G529">
        <f t="shared" si="77"/>
        <v>395.51313003909405</v>
      </c>
      <c r="H529">
        <f t="shared" si="78"/>
        <v>1186.5393901172829</v>
      </c>
      <c r="I529">
        <f t="shared" si="82"/>
        <v>478</v>
      </c>
      <c r="J529">
        <f>IF(B528&lt;User!$B$25, C529+C$32/(INTERZONALFLOW)*(1-EXP(-INTERZONALFLOW/NFVOL*B529)),D529)</f>
        <v>4.1316252002436219E-3</v>
      </c>
      <c r="K529">
        <f t="shared" si="79"/>
        <v>217.55093873852528</v>
      </c>
      <c r="L529">
        <f t="shared" si="80"/>
        <v>435.10187747705055</v>
      </c>
      <c r="M529">
        <f t="shared" si="81"/>
        <v>1305.3056324311528</v>
      </c>
      <c r="N529">
        <f t="shared" si="83"/>
        <v>478</v>
      </c>
    </row>
    <row r="530" spans="2:14" x14ac:dyDescent="0.2">
      <c r="B530">
        <f t="shared" si="75"/>
        <v>479</v>
      </c>
      <c r="C530" t="str">
        <f>IF(B529&lt;User!$B$25, Quellstärke/(Volumen*Verlustrate)*(1-EXP(-Verlustrate*B530)),"")</f>
        <v/>
      </c>
      <c r="D530">
        <f>IF(B530&gt;User!$B$25, Quellstärke/(Volumen*Verlustrate)*(1-EXP(-Verlustrate*User!$B$25))  * EXP(-Verlustrate*(B530-User!$B$25)), "")</f>
        <v>4.0208846630183353E-3</v>
      </c>
      <c r="E530">
        <f t="shared" si="84"/>
        <v>4.0208846630183353E-3</v>
      </c>
      <c r="F530">
        <f t="shared" si="76"/>
        <v>197.756595176182</v>
      </c>
      <c r="G530">
        <f t="shared" si="77"/>
        <v>395.51319035236401</v>
      </c>
      <c r="H530">
        <f t="shared" si="78"/>
        <v>1186.5395710570926</v>
      </c>
      <c r="I530">
        <f t="shared" si="82"/>
        <v>479</v>
      </c>
      <c r="J530">
        <f>IF(B529&lt;User!$B$25, C530+C$32/(INTERZONALFLOW)*(1-EXP(-INTERZONALFLOW/NFVOL*B530)),D530)</f>
        <v>4.0208846630183353E-3</v>
      </c>
      <c r="K530">
        <f t="shared" si="79"/>
        <v>217.55096889516025</v>
      </c>
      <c r="L530">
        <f t="shared" si="80"/>
        <v>435.10193779032051</v>
      </c>
      <c r="M530">
        <f t="shared" si="81"/>
        <v>1305.3058133709626</v>
      </c>
      <c r="N530">
        <f t="shared" si="83"/>
        <v>479</v>
      </c>
    </row>
    <row r="531" spans="2:14" x14ac:dyDescent="0.2">
      <c r="B531">
        <f t="shared" si="75"/>
        <v>480</v>
      </c>
      <c r="C531" t="str">
        <f>IF(B530&lt;User!$B$25, Quellstärke/(Volumen*Verlustrate)*(1-EXP(-Verlustrate*B531)),"")</f>
        <v/>
      </c>
      <c r="D531">
        <f>IF(B531&gt;User!$B$25, Quellstärke/(Volumen*Verlustrate)*(1-EXP(-Verlustrate*User!$B$25))  * EXP(-Verlustrate*(B531-User!$B$25)), "")</f>
        <v>3.9131123201452981E-3</v>
      </c>
      <c r="E531">
        <f t="shared" si="84"/>
        <v>3.9131123201452981E-3</v>
      </c>
      <c r="F531">
        <f t="shared" si="76"/>
        <v>197.7566245245244</v>
      </c>
      <c r="G531">
        <f t="shared" si="77"/>
        <v>395.5132490490488</v>
      </c>
      <c r="H531">
        <f t="shared" si="78"/>
        <v>1186.539747147147</v>
      </c>
      <c r="I531">
        <f t="shared" si="82"/>
        <v>480</v>
      </c>
      <c r="J531">
        <f>IF(B530&lt;User!$B$25, C531+C$32/(INTERZONALFLOW)*(1-EXP(-INTERZONALFLOW/NFVOL*B531)),D531)</f>
        <v>3.9131123201452981E-3</v>
      </c>
      <c r="K531">
        <f t="shared" si="79"/>
        <v>217.55099824350265</v>
      </c>
      <c r="L531">
        <f t="shared" si="80"/>
        <v>435.10199648700529</v>
      </c>
      <c r="M531">
        <f t="shared" si="81"/>
        <v>1305.3059894610169</v>
      </c>
      <c r="N531">
        <f t="shared" si="83"/>
        <v>480</v>
      </c>
    </row>
    <row r="532" spans="2:14" x14ac:dyDescent="0.2">
      <c r="B532">
        <f t="shared" si="75"/>
        <v>481</v>
      </c>
      <c r="C532" t="str">
        <f>IF(B531&lt;User!$B$25, Quellstärke/(Volumen*Verlustrate)*(1-EXP(-Verlustrate*B532)),"")</f>
        <v/>
      </c>
      <c r="D532">
        <f>IF(B532&gt;User!$B$25, Quellstärke/(Volumen*Verlustrate)*(1-EXP(-Verlustrate*User!$B$25))  * EXP(-Verlustrate*(B532-User!$B$25)), "")</f>
        <v>3.8082286146895786E-3</v>
      </c>
      <c r="E532">
        <f t="shared" si="84"/>
        <v>3.8082286146895786E-3</v>
      </c>
      <c r="F532">
        <f t="shared" si="76"/>
        <v>197.756653086239</v>
      </c>
      <c r="G532">
        <f t="shared" si="77"/>
        <v>395.513306172478</v>
      </c>
      <c r="H532">
        <f t="shared" si="78"/>
        <v>1186.5399185174347</v>
      </c>
      <c r="I532">
        <f t="shared" si="82"/>
        <v>481</v>
      </c>
      <c r="J532">
        <f>IF(B531&lt;User!$B$25, C532+C$32/(INTERZONALFLOW)*(1-EXP(-INTERZONALFLOW/NFVOL*B532)),D532)</f>
        <v>3.8082286146895786E-3</v>
      </c>
      <c r="K532">
        <f t="shared" si="79"/>
        <v>217.55102680521725</v>
      </c>
      <c r="L532">
        <f t="shared" si="80"/>
        <v>435.1020536104345</v>
      </c>
      <c r="M532">
        <f t="shared" si="81"/>
        <v>1305.3061608313046</v>
      </c>
      <c r="N532">
        <f t="shared" si="83"/>
        <v>481</v>
      </c>
    </row>
    <row r="533" spans="2:14" x14ac:dyDescent="0.2">
      <c r="B533">
        <f t="shared" si="75"/>
        <v>482</v>
      </c>
      <c r="C533" t="str">
        <f>IF(B532&lt;User!$B$25, Quellstärke/(Volumen*Verlustrate)*(1-EXP(-Verlustrate*B533)),"")</f>
        <v/>
      </c>
      <c r="D533">
        <f>IF(B533&gt;User!$B$25, Quellstärke/(Volumen*Verlustrate)*(1-EXP(-Verlustrate*User!$B$25))  * EXP(-Verlustrate*(B533-User!$B$25)), "")</f>
        <v>3.7061561220921046E-3</v>
      </c>
      <c r="E533">
        <f t="shared" si="84"/>
        <v>3.7061561220921046E-3</v>
      </c>
      <c r="F533">
        <f t="shared" si="76"/>
        <v>197.75668088240991</v>
      </c>
      <c r="G533">
        <f t="shared" si="77"/>
        <v>395.51336176481982</v>
      </c>
      <c r="H533">
        <f t="shared" si="78"/>
        <v>1186.5400852944601</v>
      </c>
      <c r="I533">
        <f t="shared" si="82"/>
        <v>482</v>
      </c>
      <c r="J533">
        <f>IF(B532&lt;User!$B$25, C533+C$32/(INTERZONALFLOW)*(1-EXP(-INTERZONALFLOW/NFVOL*B533)),D533)</f>
        <v>3.7061561220921046E-3</v>
      </c>
      <c r="K533">
        <f t="shared" si="79"/>
        <v>217.55105460138816</v>
      </c>
      <c r="L533">
        <f t="shared" si="80"/>
        <v>435.10210920277632</v>
      </c>
      <c r="M533">
        <f t="shared" si="81"/>
        <v>1305.3063276083301</v>
      </c>
      <c r="N533">
        <f t="shared" si="83"/>
        <v>482</v>
      </c>
    </row>
    <row r="534" spans="2:14" x14ac:dyDescent="0.2">
      <c r="B534">
        <f t="shared" si="75"/>
        <v>483</v>
      </c>
      <c r="C534" t="str">
        <f>IF(B533&lt;User!$B$25, Quellstärke/(Volumen*Verlustrate)*(1-EXP(-Verlustrate*B534)),"")</f>
        <v/>
      </c>
      <c r="D534">
        <f>IF(B534&gt;User!$B$25, Quellstärke/(Volumen*Verlustrate)*(1-EXP(-Verlustrate*User!$B$25))  * EXP(-Verlustrate*(B534-User!$B$25)), "")</f>
        <v>3.6068194930152305E-3</v>
      </c>
      <c r="E534">
        <f t="shared" si="84"/>
        <v>3.6068194930152305E-3</v>
      </c>
      <c r="F534">
        <f t="shared" si="76"/>
        <v>197.7567079335561</v>
      </c>
      <c r="G534">
        <f t="shared" si="77"/>
        <v>395.5134158671122</v>
      </c>
      <c r="H534">
        <f t="shared" si="78"/>
        <v>1186.5402476013373</v>
      </c>
      <c r="I534">
        <f t="shared" si="82"/>
        <v>483</v>
      </c>
      <c r="J534">
        <f>IF(B533&lt;User!$B$25, C534+C$32/(INTERZONALFLOW)*(1-EXP(-INTERZONALFLOW/NFVOL*B534)),D534)</f>
        <v>3.6068194930152305E-3</v>
      </c>
      <c r="K534">
        <f t="shared" si="79"/>
        <v>217.55108165253435</v>
      </c>
      <c r="L534">
        <f t="shared" si="80"/>
        <v>435.1021633050687</v>
      </c>
      <c r="M534">
        <f t="shared" si="81"/>
        <v>1305.3064899152073</v>
      </c>
      <c r="N534">
        <f t="shared" si="83"/>
        <v>483</v>
      </c>
    </row>
    <row r="535" spans="2:14" x14ac:dyDescent="0.2">
      <c r="B535">
        <f t="shared" si="75"/>
        <v>484</v>
      </c>
      <c r="C535" t="str">
        <f>IF(B534&lt;User!$B$25, Quellstärke/(Volumen*Verlustrate)*(1-EXP(-Verlustrate*B535)),"")</f>
        <v/>
      </c>
      <c r="D535">
        <f>IF(B535&gt;User!$B$25, Quellstärke/(Volumen*Verlustrate)*(1-EXP(-Verlustrate*User!$B$25))  * EXP(-Verlustrate*(B535-User!$B$25)), "")</f>
        <v>3.5101453977203416E-3</v>
      </c>
      <c r="E535">
        <f t="shared" si="84"/>
        <v>3.5101453977203416E-3</v>
      </c>
      <c r="F535">
        <f t="shared" si="76"/>
        <v>197.75673425964658</v>
      </c>
      <c r="G535">
        <f t="shared" si="77"/>
        <v>395.51346851929316</v>
      </c>
      <c r="H535">
        <f t="shared" si="78"/>
        <v>1186.5404055578801</v>
      </c>
      <c r="I535">
        <f t="shared" si="82"/>
        <v>484</v>
      </c>
      <c r="J535">
        <f>IF(B534&lt;User!$B$25, C535+C$32/(INTERZONALFLOW)*(1-EXP(-INTERZONALFLOW/NFVOL*B535)),D535)</f>
        <v>3.5101453977203416E-3</v>
      </c>
      <c r="K535">
        <f t="shared" si="79"/>
        <v>217.55110797862483</v>
      </c>
      <c r="L535">
        <f t="shared" si="80"/>
        <v>435.10221595724965</v>
      </c>
      <c r="M535">
        <f t="shared" si="81"/>
        <v>1305.3066478717501</v>
      </c>
      <c r="N535">
        <f t="shared" si="83"/>
        <v>484</v>
      </c>
    </row>
    <row r="536" spans="2:14" x14ac:dyDescent="0.2">
      <c r="B536">
        <f t="shared" si="75"/>
        <v>485</v>
      </c>
      <c r="C536" t="str">
        <f>IF(B535&lt;User!$B$25, Quellstärke/(Volumen*Verlustrate)*(1-EXP(-Verlustrate*B536)),"")</f>
        <v/>
      </c>
      <c r="D536">
        <f>IF(B536&gt;User!$B$25, Quellstärke/(Volumen*Verlustrate)*(1-EXP(-Verlustrate*User!$B$25))  * EXP(-Verlustrate*(B536-User!$B$25)), "")</f>
        <v>3.4160624719361985E-3</v>
      </c>
      <c r="E536">
        <f t="shared" si="84"/>
        <v>3.4160624719361985E-3</v>
      </c>
      <c r="F536">
        <f t="shared" si="76"/>
        <v>197.75675988011511</v>
      </c>
      <c r="G536">
        <f t="shared" si="77"/>
        <v>395.51351976023022</v>
      </c>
      <c r="H536">
        <f t="shared" si="78"/>
        <v>1186.5405592806915</v>
      </c>
      <c r="I536">
        <f t="shared" si="82"/>
        <v>485</v>
      </c>
      <c r="J536">
        <f>IF(B535&lt;User!$B$25, C536+C$32/(INTERZONALFLOW)*(1-EXP(-INTERZONALFLOW/NFVOL*B536)),D536)</f>
        <v>3.4160624719361985E-3</v>
      </c>
      <c r="K536">
        <f t="shared" si="79"/>
        <v>217.55113359909336</v>
      </c>
      <c r="L536">
        <f t="shared" si="80"/>
        <v>435.10226719818672</v>
      </c>
      <c r="M536">
        <f t="shared" si="81"/>
        <v>1305.3068015945614</v>
      </c>
      <c r="N536">
        <f t="shared" si="83"/>
        <v>485</v>
      </c>
    </row>
    <row r="537" spans="2:14" x14ac:dyDescent="0.2">
      <c r="B537">
        <f t="shared" si="75"/>
        <v>486</v>
      </c>
      <c r="C537" t="str">
        <f>IF(B536&lt;User!$B$25, Quellstärke/(Volumen*Verlustrate)*(1-EXP(-Verlustrate*B537)),"")</f>
        <v/>
      </c>
      <c r="D537">
        <f>IF(B537&gt;User!$B$25, Quellstärke/(Volumen*Verlustrate)*(1-EXP(-Verlustrate*User!$B$25))  * EXP(-Verlustrate*(B537-User!$B$25)), "")</f>
        <v>3.3245012641782866E-3</v>
      </c>
      <c r="E537">
        <f t="shared" si="84"/>
        <v>3.3245012641782866E-3</v>
      </c>
      <c r="F537">
        <f t="shared" si="76"/>
        <v>197.75678481387459</v>
      </c>
      <c r="G537">
        <f t="shared" si="77"/>
        <v>395.51356962774918</v>
      </c>
      <c r="H537">
        <f t="shared" si="78"/>
        <v>1186.5407088832483</v>
      </c>
      <c r="I537">
        <f t="shared" si="82"/>
        <v>486</v>
      </c>
      <c r="J537">
        <f>IF(B536&lt;User!$B$25, C537+C$32/(INTERZONALFLOW)*(1-EXP(-INTERZONALFLOW/NFVOL*B537)),D537)</f>
        <v>3.3245012641782866E-3</v>
      </c>
      <c r="K537">
        <f t="shared" si="79"/>
        <v>217.55115853285284</v>
      </c>
      <c r="L537">
        <f t="shared" si="80"/>
        <v>435.10231706570568</v>
      </c>
      <c r="M537">
        <f t="shared" si="81"/>
        <v>1305.3069511971182</v>
      </c>
      <c r="N537">
        <f t="shared" si="83"/>
        <v>486</v>
      </c>
    </row>
    <row r="538" spans="2:14" x14ac:dyDescent="0.2">
      <c r="B538">
        <f t="shared" si="75"/>
        <v>487</v>
      </c>
      <c r="C538" t="str">
        <f>IF(B537&lt;User!$B$25, Quellstärke/(Volumen*Verlustrate)*(1-EXP(-Verlustrate*B538)),"")</f>
        <v/>
      </c>
      <c r="D538">
        <f>IF(B538&gt;User!$B$25, Quellstärke/(Volumen*Verlustrate)*(1-EXP(-Verlustrate*User!$B$25))  * EXP(-Verlustrate*(B538-User!$B$25)), "")</f>
        <v>3.2353941844800748E-3</v>
      </c>
      <c r="E538">
        <f t="shared" si="84"/>
        <v>3.2353941844800748E-3</v>
      </c>
      <c r="F538">
        <f t="shared" si="76"/>
        <v>197.75680907933096</v>
      </c>
      <c r="G538">
        <f t="shared" si="77"/>
        <v>395.51361815866193</v>
      </c>
      <c r="H538">
        <f t="shared" si="78"/>
        <v>1186.5408544759866</v>
      </c>
      <c r="I538">
        <f t="shared" si="82"/>
        <v>487</v>
      </c>
      <c r="J538">
        <f>IF(B537&lt;User!$B$25, C538+C$32/(INTERZONALFLOW)*(1-EXP(-INTERZONALFLOW/NFVOL*B538)),D538)</f>
        <v>3.2353941844800748E-3</v>
      </c>
      <c r="K538">
        <f t="shared" si="79"/>
        <v>217.55118279830921</v>
      </c>
      <c r="L538">
        <f t="shared" si="80"/>
        <v>435.10236559661843</v>
      </c>
      <c r="M538">
        <f t="shared" si="81"/>
        <v>1305.3070967898566</v>
      </c>
      <c r="N538">
        <f t="shared" si="83"/>
        <v>487</v>
      </c>
    </row>
    <row r="539" spans="2:14" x14ac:dyDescent="0.2">
      <c r="B539">
        <f t="shared" si="75"/>
        <v>488</v>
      </c>
      <c r="C539" t="str">
        <f>IF(B538&lt;User!$B$25, Quellstärke/(Volumen*Verlustrate)*(1-EXP(-Verlustrate*B539)),"")</f>
        <v/>
      </c>
      <c r="D539">
        <f>IF(B539&gt;User!$B$25, Quellstärke/(Volumen*Verlustrate)*(1-EXP(-Verlustrate*User!$B$25))  * EXP(-Verlustrate*(B539-User!$B$25)), "")</f>
        <v>3.1486754544985257E-3</v>
      </c>
      <c r="E539">
        <f t="shared" si="84"/>
        <v>3.1486754544985257E-3</v>
      </c>
      <c r="F539">
        <f t="shared" si="76"/>
        <v>197.75683269439688</v>
      </c>
      <c r="G539">
        <f t="shared" si="77"/>
        <v>395.51366538879375</v>
      </c>
      <c r="H539">
        <f t="shared" si="78"/>
        <v>1186.540996166382</v>
      </c>
      <c r="I539">
        <f t="shared" si="82"/>
        <v>488</v>
      </c>
      <c r="J539">
        <f>IF(B538&lt;User!$B$25, C539+C$32/(INTERZONALFLOW)*(1-EXP(-INTERZONALFLOW/NFVOL*B539)),D539)</f>
        <v>3.1486754544985257E-3</v>
      </c>
      <c r="K539">
        <f t="shared" si="79"/>
        <v>217.55120641337513</v>
      </c>
      <c r="L539">
        <f t="shared" si="80"/>
        <v>435.10241282675025</v>
      </c>
      <c r="M539">
        <f t="shared" si="81"/>
        <v>1305.307238480252</v>
      </c>
      <c r="N539">
        <f t="shared" si="83"/>
        <v>488</v>
      </c>
    </row>
    <row r="540" spans="2:14" x14ac:dyDescent="0.2">
      <c r="B540">
        <f t="shared" si="75"/>
        <v>489</v>
      </c>
      <c r="C540" t="str">
        <f>IF(B539&lt;User!$B$25, Quellstärke/(Volumen*Verlustrate)*(1-EXP(-Verlustrate*B540)),"")</f>
        <v/>
      </c>
      <c r="D540">
        <f>IF(B540&gt;User!$B$25, Quellstärke/(Volumen*Verlustrate)*(1-EXP(-Verlustrate*User!$B$25))  * EXP(-Verlustrate*(B540-User!$B$25)), "")</f>
        <v>3.0642810589568735E-3</v>
      </c>
      <c r="E540">
        <f t="shared" si="84"/>
        <v>3.0642810589568735E-3</v>
      </c>
      <c r="F540">
        <f t="shared" si="76"/>
        <v>197.75685567650481</v>
      </c>
      <c r="G540">
        <f t="shared" si="77"/>
        <v>395.51371135300963</v>
      </c>
      <c r="H540">
        <f t="shared" si="78"/>
        <v>1186.5411340590297</v>
      </c>
      <c r="I540">
        <f t="shared" si="82"/>
        <v>489</v>
      </c>
      <c r="J540">
        <f>IF(B539&lt;User!$B$25, C540+C$32/(INTERZONALFLOW)*(1-EXP(-INTERZONALFLOW/NFVOL*B540)),D540)</f>
        <v>3.0642810589568735E-3</v>
      </c>
      <c r="K540">
        <f t="shared" si="79"/>
        <v>217.55122939548306</v>
      </c>
      <c r="L540">
        <f t="shared" si="80"/>
        <v>435.10245879096612</v>
      </c>
      <c r="M540">
        <f t="shared" si="81"/>
        <v>1305.3073763728996</v>
      </c>
      <c r="N540">
        <f t="shared" si="83"/>
        <v>489</v>
      </c>
    </row>
    <row r="541" spans="2:14" x14ac:dyDescent="0.2">
      <c r="B541">
        <f t="shared" si="75"/>
        <v>490</v>
      </c>
      <c r="C541" t="str">
        <f>IF(B540&lt;User!$B$25, Quellstärke/(Volumen*Verlustrate)*(1-EXP(-Verlustrate*B541)),"")</f>
        <v/>
      </c>
      <c r="D541">
        <f>IF(B541&gt;User!$B$25, Quellstärke/(Volumen*Verlustrate)*(1-EXP(-Verlustrate*User!$B$25))  * EXP(-Verlustrate*(B541-User!$B$25)), "")</f>
        <v>2.9821486983888953E-3</v>
      </c>
      <c r="E541">
        <f t="shared" si="84"/>
        <v>2.9821486983888953E-3</v>
      </c>
      <c r="F541">
        <f t="shared" si="76"/>
        <v>197.75687804262006</v>
      </c>
      <c r="G541">
        <f t="shared" si="77"/>
        <v>395.51375608524012</v>
      </c>
      <c r="H541">
        <f t="shared" si="78"/>
        <v>1186.5412682557212</v>
      </c>
      <c r="I541">
        <f t="shared" si="82"/>
        <v>490</v>
      </c>
      <c r="J541">
        <f>IF(B540&lt;User!$B$25, C541+C$32/(INTERZONALFLOW)*(1-EXP(-INTERZONALFLOW/NFVOL*B541)),D541)</f>
        <v>2.9821486983888953E-3</v>
      </c>
      <c r="K541">
        <f t="shared" si="79"/>
        <v>217.55125176159831</v>
      </c>
      <c r="L541">
        <f t="shared" si="80"/>
        <v>435.10250352319662</v>
      </c>
      <c r="M541">
        <f t="shared" si="81"/>
        <v>1305.3075105695912</v>
      </c>
      <c r="N541">
        <f t="shared" si="83"/>
        <v>490</v>
      </c>
    </row>
    <row r="542" spans="2:14" x14ac:dyDescent="0.2">
      <c r="B542">
        <f t="shared" si="75"/>
        <v>491</v>
      </c>
      <c r="C542" t="str">
        <f>IF(B541&lt;User!$B$25, Quellstärke/(Volumen*Verlustrate)*(1-EXP(-Verlustrate*B542)),"")</f>
        <v/>
      </c>
      <c r="D542">
        <f>IF(B542&gt;User!$B$25, Quellstärke/(Volumen*Verlustrate)*(1-EXP(-Verlustrate*User!$B$25))  * EXP(-Verlustrate*(B542-User!$B$25)), "")</f>
        <v>2.9022177431498332E-3</v>
      </c>
      <c r="E542">
        <f t="shared" si="84"/>
        <v>2.9022177431498332E-3</v>
      </c>
      <c r="F542">
        <f t="shared" si="76"/>
        <v>197.75689980925313</v>
      </c>
      <c r="G542">
        <f t="shared" si="77"/>
        <v>395.51379961850625</v>
      </c>
      <c r="H542">
        <f t="shared" si="78"/>
        <v>1186.5413988555197</v>
      </c>
      <c r="I542">
        <f t="shared" si="82"/>
        <v>491</v>
      </c>
      <c r="J542">
        <f>IF(B541&lt;User!$B$25, C542+C$32/(INTERZONALFLOW)*(1-EXP(-INTERZONALFLOW/NFVOL*B542)),D542)</f>
        <v>2.9022177431498332E-3</v>
      </c>
      <c r="K542">
        <f t="shared" si="79"/>
        <v>217.55127352823138</v>
      </c>
      <c r="L542">
        <f t="shared" si="80"/>
        <v>435.10254705646275</v>
      </c>
      <c r="M542">
        <f t="shared" si="81"/>
        <v>1305.3076411693896</v>
      </c>
      <c r="N542">
        <f t="shared" si="83"/>
        <v>491</v>
      </c>
    </row>
    <row r="543" spans="2:14" x14ac:dyDescent="0.2">
      <c r="B543">
        <f t="shared" si="75"/>
        <v>492</v>
      </c>
      <c r="C543" t="str">
        <f>IF(B542&lt;User!$B$25, Quellstärke/(Volumen*Verlustrate)*(1-EXP(-Verlustrate*B543)),"")</f>
        <v/>
      </c>
      <c r="D543">
        <f>IF(B543&gt;User!$B$25, Quellstärke/(Volumen*Verlustrate)*(1-EXP(-Verlustrate*User!$B$25))  * EXP(-Verlustrate*(B543-User!$B$25)), "")</f>
        <v>2.8244291886598905E-3</v>
      </c>
      <c r="E543">
        <f t="shared" si="84"/>
        <v>2.8244291886598905E-3</v>
      </c>
      <c r="F543">
        <f t="shared" si="76"/>
        <v>197.75692099247203</v>
      </c>
      <c r="G543">
        <f t="shared" si="77"/>
        <v>395.51384198494407</v>
      </c>
      <c r="H543">
        <f t="shared" si="78"/>
        <v>1186.5415259548331</v>
      </c>
      <c r="I543">
        <f t="shared" si="82"/>
        <v>492</v>
      </c>
      <c r="J543">
        <f>IF(B542&lt;User!$B$25, C543+C$32/(INTERZONALFLOW)*(1-EXP(-INTERZONALFLOW/NFVOL*B543)),D543)</f>
        <v>2.8244291886598905E-3</v>
      </c>
      <c r="K543">
        <f t="shared" si="79"/>
        <v>217.55129471145028</v>
      </c>
      <c r="L543">
        <f t="shared" si="80"/>
        <v>435.10258942290056</v>
      </c>
      <c r="M543">
        <f t="shared" si="81"/>
        <v>1305.3077682687031</v>
      </c>
      <c r="N543">
        <f t="shared" si="83"/>
        <v>492</v>
      </c>
    </row>
    <row r="544" spans="2:14" x14ac:dyDescent="0.2">
      <c r="B544">
        <f t="shared" si="75"/>
        <v>493</v>
      </c>
      <c r="C544" t="str">
        <f>IF(B543&lt;User!$B$25, Quellstärke/(Volumen*Verlustrate)*(1-EXP(-Verlustrate*B544)),"")</f>
        <v/>
      </c>
      <c r="D544">
        <f>IF(B544&gt;User!$B$25, Quellstärke/(Volumen*Verlustrate)*(1-EXP(-Verlustrate*User!$B$25))  * EXP(-Verlustrate*(B544-User!$B$25)), "")</f>
        <v>2.7487256118474261E-3</v>
      </c>
      <c r="E544">
        <f t="shared" si="84"/>
        <v>2.7487256118474261E-3</v>
      </c>
      <c r="F544">
        <f t="shared" si="76"/>
        <v>197.75694160791411</v>
      </c>
      <c r="G544">
        <f t="shared" si="77"/>
        <v>395.51388321582823</v>
      </c>
      <c r="H544">
        <f t="shared" si="78"/>
        <v>1186.5416496474857</v>
      </c>
      <c r="I544">
        <f t="shared" si="82"/>
        <v>493</v>
      </c>
      <c r="J544">
        <f>IF(B543&lt;User!$B$25, C544+C$32/(INTERZONALFLOW)*(1-EXP(-INTERZONALFLOW/NFVOL*B544)),D544)</f>
        <v>2.7487256118474261E-3</v>
      </c>
      <c r="K544">
        <f t="shared" si="79"/>
        <v>217.55131532689236</v>
      </c>
      <c r="L544">
        <f t="shared" si="80"/>
        <v>435.10263065378473</v>
      </c>
      <c r="M544">
        <f t="shared" si="81"/>
        <v>1305.3078919613556</v>
      </c>
      <c r="N544">
        <f t="shared" si="83"/>
        <v>493</v>
      </c>
    </row>
    <row r="545" spans="2:14" x14ac:dyDescent="0.2">
      <c r="B545">
        <f t="shared" si="75"/>
        <v>494</v>
      </c>
      <c r="C545" t="str">
        <f>IF(B544&lt;User!$B$25, Quellstärke/(Volumen*Verlustrate)*(1-EXP(-Verlustrate*B545)),"")</f>
        <v/>
      </c>
      <c r="D545">
        <f>IF(B545&gt;User!$B$25, Quellstärke/(Volumen*Verlustrate)*(1-EXP(-Verlustrate*User!$B$25))  * EXP(-Verlustrate*(B545-User!$B$25)), "")</f>
        <v>2.6750511287595259E-3</v>
      </c>
      <c r="E545">
        <f t="shared" si="84"/>
        <v>2.6750511287595259E-3</v>
      </c>
      <c r="F545">
        <f t="shared" si="76"/>
        <v>197.75696167079758</v>
      </c>
      <c r="G545">
        <f t="shared" si="77"/>
        <v>395.51392334159516</v>
      </c>
      <c r="H545">
        <f t="shared" si="78"/>
        <v>1186.5417700247865</v>
      </c>
      <c r="I545">
        <f t="shared" si="82"/>
        <v>494</v>
      </c>
      <c r="J545">
        <f>IF(B544&lt;User!$B$25, C545+C$32/(INTERZONALFLOW)*(1-EXP(-INTERZONALFLOW/NFVOL*B545)),D545)</f>
        <v>2.6750511287595259E-3</v>
      </c>
      <c r="K545">
        <f t="shared" si="79"/>
        <v>217.55133538977583</v>
      </c>
      <c r="L545">
        <f t="shared" si="80"/>
        <v>435.10267077955166</v>
      </c>
      <c r="M545">
        <f t="shared" si="81"/>
        <v>1305.3080123386565</v>
      </c>
      <c r="N545">
        <f t="shared" si="83"/>
        <v>494</v>
      </c>
    </row>
    <row r="546" spans="2:14" x14ac:dyDescent="0.2">
      <c r="B546">
        <f t="shared" si="75"/>
        <v>495</v>
      </c>
      <c r="C546" t="str">
        <f>IF(B545&lt;User!$B$25, Quellstärke/(Volumen*Verlustrate)*(1-EXP(-Verlustrate*B546)),"")</f>
        <v/>
      </c>
      <c r="D546">
        <f>IF(B546&gt;User!$B$25, Quellstärke/(Volumen*Verlustrate)*(1-EXP(-Verlustrate*User!$B$25))  * EXP(-Verlustrate*(B546-User!$B$25)), "")</f>
        <v>2.6033513533088265E-3</v>
      </c>
      <c r="E546">
        <f t="shared" si="84"/>
        <v>2.6033513533088265E-3</v>
      </c>
      <c r="F546">
        <f t="shared" si="76"/>
        <v>197.75698119593272</v>
      </c>
      <c r="G546">
        <f t="shared" si="77"/>
        <v>395.51396239186545</v>
      </c>
      <c r="H546">
        <f t="shared" si="78"/>
        <v>1186.5418871755974</v>
      </c>
      <c r="I546">
        <f t="shared" si="82"/>
        <v>495</v>
      </c>
      <c r="J546">
        <f>IF(B545&lt;User!$B$25, C546+C$32/(INTERZONALFLOW)*(1-EXP(-INTERZONALFLOW/NFVOL*B546)),D546)</f>
        <v>2.6033513533088265E-3</v>
      </c>
      <c r="K546">
        <f t="shared" si="79"/>
        <v>217.55135491491097</v>
      </c>
      <c r="L546">
        <f t="shared" si="80"/>
        <v>435.10270982982195</v>
      </c>
      <c r="M546">
        <f t="shared" si="81"/>
        <v>1305.3081294894673</v>
      </c>
      <c r="N546">
        <f t="shared" si="83"/>
        <v>495</v>
      </c>
    </row>
    <row r="547" spans="2:14" x14ac:dyDescent="0.2">
      <c r="B547">
        <f t="shared" si="75"/>
        <v>496</v>
      </c>
      <c r="C547" t="str">
        <f>IF(B546&lt;User!$B$25, Quellstärke/(Volumen*Verlustrate)*(1-EXP(-Verlustrate*B547)),"")</f>
        <v/>
      </c>
      <c r="D547">
        <f>IF(B547&gt;User!$B$25, Quellstärke/(Volumen*Verlustrate)*(1-EXP(-Verlustrate*User!$B$25))  * EXP(-Verlustrate*(B547-User!$B$25)), "")</f>
        <v>2.5335733571259693E-3</v>
      </c>
      <c r="E547">
        <f t="shared" si="84"/>
        <v>2.5335733571259693E-3</v>
      </c>
      <c r="F547">
        <f t="shared" si="76"/>
        <v>197.75700019773291</v>
      </c>
      <c r="G547">
        <f t="shared" si="77"/>
        <v>395.51400039546581</v>
      </c>
      <c r="H547">
        <f t="shared" si="78"/>
        <v>1186.5420011863985</v>
      </c>
      <c r="I547">
        <f t="shared" si="82"/>
        <v>496</v>
      </c>
      <c r="J547">
        <f>IF(B546&lt;User!$B$25, C547+C$32/(INTERZONALFLOW)*(1-EXP(-INTERZONALFLOW/NFVOL*B547)),D547)</f>
        <v>2.5335733571259693E-3</v>
      </c>
      <c r="K547">
        <f t="shared" si="79"/>
        <v>217.55137391671116</v>
      </c>
      <c r="L547">
        <f t="shared" si="80"/>
        <v>435.10274783342231</v>
      </c>
      <c r="M547">
        <f t="shared" si="81"/>
        <v>1305.3082435002684</v>
      </c>
      <c r="N547">
        <f t="shared" si="83"/>
        <v>496</v>
      </c>
    </row>
    <row r="548" spans="2:14" x14ac:dyDescent="0.2">
      <c r="B548">
        <f t="shared" si="75"/>
        <v>497</v>
      </c>
      <c r="C548" t="str">
        <f>IF(B547&lt;User!$B$25, Quellstärke/(Volumen*Verlustrate)*(1-EXP(-Verlustrate*B548)),"")</f>
        <v/>
      </c>
      <c r="D548">
        <f>IF(B548&gt;User!$B$25, Quellstärke/(Volumen*Verlustrate)*(1-EXP(-Verlustrate*User!$B$25))  * EXP(-Verlustrate*(B548-User!$B$25)), "")</f>
        <v>2.4656656304882191E-3</v>
      </c>
      <c r="E548">
        <f t="shared" si="84"/>
        <v>2.4656656304882191E-3</v>
      </c>
      <c r="F548">
        <f t="shared" si="76"/>
        <v>197.75701869022512</v>
      </c>
      <c r="G548">
        <f t="shared" si="77"/>
        <v>395.51403738045025</v>
      </c>
      <c r="H548">
        <f t="shared" si="78"/>
        <v>1186.5421121413519</v>
      </c>
      <c r="I548">
        <f t="shared" si="82"/>
        <v>497</v>
      </c>
      <c r="J548">
        <f>IF(B547&lt;User!$B$25, C548+C$32/(INTERZONALFLOW)*(1-EXP(-INTERZONALFLOW/NFVOL*B548)),D548)</f>
        <v>2.4656656304882191E-3</v>
      </c>
      <c r="K548">
        <f t="shared" si="79"/>
        <v>217.55139240920337</v>
      </c>
      <c r="L548">
        <f t="shared" si="80"/>
        <v>435.10278481840675</v>
      </c>
      <c r="M548">
        <f t="shared" si="81"/>
        <v>1305.3083544552219</v>
      </c>
      <c r="N548">
        <f t="shared" si="83"/>
        <v>497</v>
      </c>
    </row>
    <row r="549" spans="2:14" x14ac:dyDescent="0.2">
      <c r="B549">
        <f t="shared" si="75"/>
        <v>498</v>
      </c>
      <c r="C549" t="str">
        <f>IF(B548&lt;User!$B$25, Quellstärke/(Volumen*Verlustrate)*(1-EXP(-Verlustrate*B549)),"")</f>
        <v/>
      </c>
      <c r="D549">
        <f>IF(B549&gt;User!$B$25, Quellstärke/(Volumen*Verlustrate)*(1-EXP(-Verlustrate*User!$B$25))  * EXP(-Verlustrate*(B549-User!$B$25)), "")</f>
        <v>2.3995780442952384E-3</v>
      </c>
      <c r="E549">
        <f t="shared" si="84"/>
        <v>2.3995780442952384E-3</v>
      </c>
      <c r="F549">
        <f t="shared" si="76"/>
        <v>197.75703668706046</v>
      </c>
      <c r="G549">
        <f t="shared" si="77"/>
        <v>395.51407337412093</v>
      </c>
      <c r="H549">
        <f t="shared" si="78"/>
        <v>1186.5422201223639</v>
      </c>
      <c r="I549">
        <f t="shared" si="82"/>
        <v>498</v>
      </c>
      <c r="J549">
        <f>IF(B548&lt;User!$B$25, C549+C$32/(INTERZONALFLOW)*(1-EXP(-INTERZONALFLOW/NFVOL*B549)),D549)</f>
        <v>2.3995780442952384E-3</v>
      </c>
      <c r="K549">
        <f t="shared" si="79"/>
        <v>217.55141040603871</v>
      </c>
      <c r="L549">
        <f t="shared" si="80"/>
        <v>435.10282081207743</v>
      </c>
      <c r="M549">
        <f t="shared" si="81"/>
        <v>1305.3084624362339</v>
      </c>
      <c r="N549">
        <f t="shared" si="83"/>
        <v>498</v>
      </c>
    </row>
    <row r="550" spans="2:14" x14ac:dyDescent="0.2">
      <c r="B550">
        <f t="shared" si="75"/>
        <v>499</v>
      </c>
      <c r="C550" t="str">
        <f>IF(B549&lt;User!$B$25, Quellstärke/(Volumen*Verlustrate)*(1-EXP(-Verlustrate*B550)),"")</f>
        <v/>
      </c>
      <c r="D550">
        <f>IF(B550&gt;User!$B$25, Quellstärke/(Volumen*Verlustrate)*(1-EXP(-Verlustrate*User!$B$25))  * EXP(-Verlustrate*(B550-User!$B$25)), "")</f>
        <v>2.3352618130641064E-3</v>
      </c>
      <c r="E550">
        <f t="shared" si="84"/>
        <v>2.3352618130641064E-3</v>
      </c>
      <c r="F550">
        <f t="shared" si="76"/>
        <v>197.75705420152406</v>
      </c>
      <c r="G550">
        <f t="shared" si="77"/>
        <v>395.51410840304811</v>
      </c>
      <c r="H550">
        <f t="shared" si="78"/>
        <v>1186.5423252091455</v>
      </c>
      <c r="I550">
        <f t="shared" si="82"/>
        <v>499</v>
      </c>
      <c r="J550">
        <f>IF(B549&lt;User!$B$25, C550+C$32/(INTERZONALFLOW)*(1-EXP(-INTERZONALFLOW/NFVOL*B550)),D550)</f>
        <v>2.3352618130641064E-3</v>
      </c>
      <c r="K550">
        <f t="shared" si="79"/>
        <v>217.55142792050231</v>
      </c>
      <c r="L550">
        <f t="shared" si="80"/>
        <v>435.10285584100461</v>
      </c>
      <c r="M550">
        <f t="shared" si="81"/>
        <v>1305.3085675230154</v>
      </c>
      <c r="N550">
        <f t="shared" si="83"/>
        <v>499</v>
      </c>
    </row>
    <row r="551" spans="2:14" x14ac:dyDescent="0.2">
      <c r="B551">
        <f t="shared" si="75"/>
        <v>500</v>
      </c>
      <c r="C551" t="str">
        <f>IF(B550&lt;User!$B$25, Quellstärke/(Volumen*Verlustrate)*(1-EXP(-Verlustrate*B551)),"")</f>
        <v/>
      </c>
      <c r="D551">
        <f>IF(B551&gt;User!$B$25, Quellstärke/(Volumen*Verlustrate)*(1-EXP(-Verlustrate*User!$B$25))  * EXP(-Verlustrate*(B551-User!$B$25)), "")</f>
        <v>2.2726694589161149E-3</v>
      </c>
      <c r="E551">
        <f t="shared" si="84"/>
        <v>2.2726694589161149E-3</v>
      </c>
      <c r="F551">
        <f t="shared" si="76"/>
        <v>197.757071246545</v>
      </c>
      <c r="G551">
        <f t="shared" si="77"/>
        <v>395.51414249308999</v>
      </c>
      <c r="H551">
        <f t="shared" si="78"/>
        <v>1186.5424274792711</v>
      </c>
      <c r="I551">
        <f t="shared" si="82"/>
        <v>500</v>
      </c>
      <c r="J551">
        <f>IF(B550&lt;User!$B$25, C551+C$32/(INTERZONALFLOW)*(1-EXP(-INTERZONALFLOW/NFVOL*B551)),D551)</f>
        <v>2.2726694589161149E-3</v>
      </c>
      <c r="K551">
        <f t="shared" si="79"/>
        <v>217.55144496552325</v>
      </c>
      <c r="L551">
        <f t="shared" si="80"/>
        <v>435.10288993104649</v>
      </c>
      <c r="M551">
        <f t="shared" si="81"/>
        <v>1305.308669793141</v>
      </c>
      <c r="N551">
        <f t="shared" si="83"/>
        <v>500</v>
      </c>
    </row>
    <row r="552" spans="2:14" x14ac:dyDescent="0.2">
      <c r="B552">
        <f t="shared" si="75"/>
        <v>501</v>
      </c>
      <c r="C552" t="str">
        <f>IF(B551&lt;User!$B$25, Quellstärke/(Volumen*Verlustrate)*(1-EXP(-Verlustrate*B552)),"")</f>
        <v/>
      </c>
      <c r="D552">
        <f>IF(B552&gt;User!$B$25, Quellstärke/(Volumen*Verlustrate)*(1-EXP(-Verlustrate*User!$B$25))  * EXP(-Verlustrate*(B552-User!$B$25)), "")</f>
        <v>2.2117547765288991E-3</v>
      </c>
      <c r="E552">
        <f t="shared" si="84"/>
        <v>2.2117547765288991E-3</v>
      </c>
      <c r="F552">
        <f t="shared" si="76"/>
        <v>197.75708783470583</v>
      </c>
      <c r="G552">
        <f t="shared" si="77"/>
        <v>395.51417566941166</v>
      </c>
      <c r="H552">
        <f t="shared" si="78"/>
        <v>1186.542527008236</v>
      </c>
      <c r="I552">
        <f t="shared" si="82"/>
        <v>501</v>
      </c>
      <c r="J552">
        <f>IF(B551&lt;User!$B$25, C552+C$32/(INTERZONALFLOW)*(1-EXP(-INTERZONALFLOW/NFVOL*B552)),D552)</f>
        <v>2.2117547765288991E-3</v>
      </c>
      <c r="K552">
        <f t="shared" si="79"/>
        <v>217.55146155368408</v>
      </c>
      <c r="L552">
        <f t="shared" si="80"/>
        <v>435.10292310736816</v>
      </c>
      <c r="M552">
        <f t="shared" si="81"/>
        <v>1305.3087693221059</v>
      </c>
      <c r="N552">
        <f t="shared" si="83"/>
        <v>501</v>
      </c>
    </row>
    <row r="553" spans="2:14" x14ac:dyDescent="0.2">
      <c r="B553">
        <f t="shared" si="75"/>
        <v>502</v>
      </c>
      <c r="C553" t="str">
        <f>IF(B552&lt;User!$B$25, Quellstärke/(Volumen*Verlustrate)*(1-EXP(-Verlustrate*B553)),"")</f>
        <v/>
      </c>
      <c r="D553">
        <f>IF(B553&gt;User!$B$25, Quellstärke/(Volumen*Verlustrate)*(1-EXP(-Verlustrate*User!$B$25))  * EXP(-Verlustrate*(B553-User!$B$25)), "")</f>
        <v>2.1524727990279002E-3</v>
      </c>
      <c r="E553">
        <f t="shared" si="84"/>
        <v>2.1524727990279002E-3</v>
      </c>
      <c r="F553">
        <f t="shared" si="76"/>
        <v>197.75710397825182</v>
      </c>
      <c r="G553">
        <f t="shared" si="77"/>
        <v>395.51420795650364</v>
      </c>
      <c r="H553">
        <f t="shared" si="78"/>
        <v>1186.542623869512</v>
      </c>
      <c r="I553">
        <f t="shared" si="82"/>
        <v>502</v>
      </c>
      <c r="J553">
        <f>IF(B552&lt;User!$B$25, C553+C$32/(INTERZONALFLOW)*(1-EXP(-INTERZONALFLOW/NFVOL*B553)),D553)</f>
        <v>2.1524727990279002E-3</v>
      </c>
      <c r="K553">
        <f t="shared" si="79"/>
        <v>217.55147769723007</v>
      </c>
      <c r="L553">
        <f t="shared" si="80"/>
        <v>435.10295539446014</v>
      </c>
      <c r="M553">
        <f t="shared" si="81"/>
        <v>1305.308866183382</v>
      </c>
      <c r="N553">
        <f t="shared" si="83"/>
        <v>502</v>
      </c>
    </row>
    <row r="554" spans="2:14" x14ac:dyDescent="0.2">
      <c r="B554">
        <f t="shared" si="75"/>
        <v>503</v>
      </c>
      <c r="C554" t="str">
        <f>IF(B553&lt;User!$B$25, Quellstärke/(Volumen*Verlustrate)*(1-EXP(-Verlustrate*B554)),"")</f>
        <v/>
      </c>
      <c r="D554">
        <f>IF(B554&gt;User!$B$25, Quellstärke/(Volumen*Verlustrate)*(1-EXP(-Verlustrate*User!$B$25))  * EXP(-Verlustrate*(B554-User!$B$25)), "")</f>
        <v>2.0947797647920996E-3</v>
      </c>
      <c r="E554">
        <f t="shared" si="84"/>
        <v>2.0947797647920996E-3</v>
      </c>
      <c r="F554">
        <f t="shared" si="76"/>
        <v>197.75711968910005</v>
      </c>
      <c r="G554">
        <f t="shared" si="77"/>
        <v>395.5142393782001</v>
      </c>
      <c r="H554">
        <f t="shared" si="78"/>
        <v>1186.5427181346015</v>
      </c>
      <c r="I554">
        <f t="shared" si="82"/>
        <v>503</v>
      </c>
      <c r="J554">
        <f>IF(B553&lt;User!$B$25, C554+C$32/(INTERZONALFLOW)*(1-EXP(-INTERZONALFLOW/NFVOL*B554)),D554)</f>
        <v>2.0947797647920996E-3</v>
      </c>
      <c r="K554">
        <f t="shared" si="79"/>
        <v>217.5514934080783</v>
      </c>
      <c r="L554">
        <f t="shared" si="80"/>
        <v>435.1029868161566</v>
      </c>
      <c r="M554">
        <f t="shared" si="81"/>
        <v>1305.3089604484715</v>
      </c>
      <c r="N554">
        <f t="shared" si="83"/>
        <v>503</v>
      </c>
    </row>
    <row r="555" spans="2:14" x14ac:dyDescent="0.2">
      <c r="B555">
        <f t="shared" si="75"/>
        <v>504</v>
      </c>
      <c r="C555" t="str">
        <f>IF(B554&lt;User!$B$25, Quellstärke/(Volumen*Verlustrate)*(1-EXP(-Verlustrate*B555)),"")</f>
        <v/>
      </c>
      <c r="D555">
        <f>IF(B555&gt;User!$B$25, Quellstärke/(Volumen*Verlustrate)*(1-EXP(-Verlustrate*User!$B$25))  * EXP(-Verlustrate*(B555-User!$B$25)), "")</f>
        <v>2.0386330851494116E-3</v>
      </c>
      <c r="E555">
        <f t="shared" si="84"/>
        <v>2.0386330851494116E-3</v>
      </c>
      <c r="F555">
        <f t="shared" si="76"/>
        <v>197.7571349788482</v>
      </c>
      <c r="G555">
        <f t="shared" si="77"/>
        <v>395.5142699576964</v>
      </c>
      <c r="H555">
        <f t="shared" si="78"/>
        <v>1186.5428098730904</v>
      </c>
      <c r="I555">
        <f t="shared" si="82"/>
        <v>504</v>
      </c>
      <c r="J555">
        <f>IF(B554&lt;User!$B$25, C555+C$32/(INTERZONALFLOW)*(1-EXP(-INTERZONALFLOW/NFVOL*B555)),D555)</f>
        <v>2.0386330851494116E-3</v>
      </c>
      <c r="K555">
        <f t="shared" si="79"/>
        <v>217.55150869782645</v>
      </c>
      <c r="L555">
        <f t="shared" si="80"/>
        <v>435.1030173956529</v>
      </c>
      <c r="M555">
        <f t="shared" si="81"/>
        <v>1305.3090521869603</v>
      </c>
      <c r="N555">
        <f t="shared" si="83"/>
        <v>504</v>
      </c>
    </row>
    <row r="556" spans="2:14" x14ac:dyDescent="0.2">
      <c r="B556">
        <f t="shared" si="75"/>
        <v>505</v>
      </c>
      <c r="C556" t="str">
        <f>IF(B555&lt;User!$B$25, Quellstärke/(Volumen*Verlustrate)*(1-EXP(-Verlustrate*B556)),"")</f>
        <v/>
      </c>
      <c r="D556">
        <f>IF(B556&gt;User!$B$25, Quellstärke/(Volumen*Verlustrate)*(1-EXP(-Verlustrate*User!$B$25))  * EXP(-Verlustrate*(B556-User!$B$25)), "")</f>
        <v>1.9839913129379911E-3</v>
      </c>
      <c r="E556">
        <f t="shared" si="84"/>
        <v>1.9839913129379911E-3</v>
      </c>
      <c r="F556">
        <f t="shared" si="76"/>
        <v>197.75714985878304</v>
      </c>
      <c r="G556">
        <f t="shared" si="77"/>
        <v>395.51429971756608</v>
      </c>
      <c r="H556">
        <f t="shared" si="78"/>
        <v>1186.5428991526994</v>
      </c>
      <c r="I556">
        <f t="shared" si="82"/>
        <v>505</v>
      </c>
      <c r="J556">
        <f>IF(B555&lt;User!$B$25, C556+C$32/(INTERZONALFLOW)*(1-EXP(-INTERZONALFLOW/NFVOL*B556)),D556)</f>
        <v>1.9839913129379911E-3</v>
      </c>
      <c r="K556">
        <f t="shared" si="79"/>
        <v>217.55152357776129</v>
      </c>
      <c r="L556">
        <f t="shared" si="80"/>
        <v>435.10304715552257</v>
      </c>
      <c r="M556">
        <f t="shared" si="81"/>
        <v>1305.3091414665694</v>
      </c>
      <c r="N556">
        <f t="shared" si="83"/>
        <v>505</v>
      </c>
    </row>
    <row r="557" spans="2:14" x14ac:dyDescent="0.2">
      <c r="B557">
        <f t="shared" si="75"/>
        <v>506</v>
      </c>
      <c r="C557" t="str">
        <f>IF(B556&lt;User!$B$25, Quellstärke/(Volumen*Verlustrate)*(1-EXP(-Verlustrate*B557)),"")</f>
        <v/>
      </c>
      <c r="D557">
        <f>IF(B557&gt;User!$B$25, Quellstärke/(Volumen*Verlustrate)*(1-EXP(-Verlustrate*User!$B$25))  * EXP(-Verlustrate*(B557-User!$B$25)), "")</f>
        <v>1.9308141119101488E-3</v>
      </c>
      <c r="E557">
        <f t="shared" si="84"/>
        <v>1.9308141119101488E-3</v>
      </c>
      <c r="F557">
        <f t="shared" si="76"/>
        <v>197.75716433988887</v>
      </c>
      <c r="G557">
        <f t="shared" si="77"/>
        <v>395.51432867977775</v>
      </c>
      <c r="H557">
        <f t="shared" si="78"/>
        <v>1186.5429860393344</v>
      </c>
      <c r="I557">
        <f t="shared" si="82"/>
        <v>506</v>
      </c>
      <c r="J557">
        <f>IF(B556&lt;User!$B$25, C557+C$32/(INTERZONALFLOW)*(1-EXP(-INTERZONALFLOW/NFVOL*B557)),D557)</f>
        <v>1.9308141119101488E-3</v>
      </c>
      <c r="K557">
        <f t="shared" si="79"/>
        <v>217.55153805886712</v>
      </c>
      <c r="L557">
        <f t="shared" si="80"/>
        <v>435.10307611773425</v>
      </c>
      <c r="M557">
        <f t="shared" si="81"/>
        <v>1305.3092283532044</v>
      </c>
      <c r="N557">
        <f t="shared" si="83"/>
        <v>506</v>
      </c>
    </row>
    <row r="558" spans="2:14" x14ac:dyDescent="0.2">
      <c r="B558">
        <f t="shared" si="75"/>
        <v>507</v>
      </c>
      <c r="C558" t="str">
        <f>IF(B557&lt;User!$B$25, Quellstärke/(Volumen*Verlustrate)*(1-EXP(-Verlustrate*B558)),"")</f>
        <v/>
      </c>
      <c r="D558">
        <f>IF(B558&gt;User!$B$25, Quellstärke/(Volumen*Verlustrate)*(1-EXP(-Verlustrate*User!$B$25))  * EXP(-Verlustrate*(B558-User!$B$25)), "")</f>
        <v>1.8790622269563846E-3</v>
      </c>
      <c r="E558">
        <f t="shared" si="84"/>
        <v>1.8790622269563846E-3</v>
      </c>
      <c r="F558">
        <f t="shared" si="76"/>
        <v>197.75717843285557</v>
      </c>
      <c r="G558">
        <f t="shared" si="77"/>
        <v>395.51435686571114</v>
      </c>
      <c r="H558">
        <f t="shared" si="78"/>
        <v>1186.5430705971346</v>
      </c>
      <c r="I558">
        <f t="shared" si="82"/>
        <v>507</v>
      </c>
      <c r="J558">
        <f>IF(B557&lt;User!$B$25, C558+C$32/(INTERZONALFLOW)*(1-EXP(-INTERZONALFLOW/NFVOL*B558)),D558)</f>
        <v>1.8790622269563846E-3</v>
      </c>
      <c r="K558">
        <f t="shared" si="79"/>
        <v>217.55155215183382</v>
      </c>
      <c r="L558">
        <f t="shared" si="80"/>
        <v>435.10310430366764</v>
      </c>
      <c r="M558">
        <f t="shared" si="81"/>
        <v>1305.3093129110046</v>
      </c>
      <c r="N558">
        <f t="shared" si="83"/>
        <v>507</v>
      </c>
    </row>
    <row r="559" spans="2:14" x14ac:dyDescent="0.2">
      <c r="B559">
        <f t="shared" si="75"/>
        <v>508</v>
      </c>
      <c r="C559" t="str">
        <f>IF(B558&lt;User!$B$25, Quellstärke/(Volumen*Verlustrate)*(1-EXP(-Verlustrate*B559)),"")</f>
        <v/>
      </c>
      <c r="D559">
        <f>IF(B559&gt;User!$B$25, Quellstärke/(Volumen*Verlustrate)*(1-EXP(-Verlustrate*User!$B$25))  * EXP(-Verlustrate*(B559-User!$B$25)), "")</f>
        <v>1.8286974551274628E-3</v>
      </c>
      <c r="E559">
        <f t="shared" si="84"/>
        <v>1.8286974551274628E-3</v>
      </c>
      <c r="F559">
        <f t="shared" si="76"/>
        <v>197.75719214808649</v>
      </c>
      <c r="G559">
        <f t="shared" si="77"/>
        <v>395.51438429617298</v>
      </c>
      <c r="H559">
        <f t="shared" si="78"/>
        <v>1186.5431528885201</v>
      </c>
      <c r="I559">
        <f t="shared" si="82"/>
        <v>508</v>
      </c>
      <c r="J559">
        <f>IF(B558&lt;User!$B$25, C559+C$32/(INTERZONALFLOW)*(1-EXP(-INTERZONALFLOW/NFVOL*B559)),D559)</f>
        <v>1.8286974551274628E-3</v>
      </c>
      <c r="K559">
        <f t="shared" si="79"/>
        <v>217.55156586706474</v>
      </c>
      <c r="L559">
        <f t="shared" si="80"/>
        <v>435.10313173412948</v>
      </c>
      <c r="M559">
        <f t="shared" si="81"/>
        <v>1305.3093952023901</v>
      </c>
      <c r="N559">
        <f t="shared" si="83"/>
        <v>508</v>
      </c>
    </row>
    <row r="560" spans="2:14" x14ac:dyDescent="0.2">
      <c r="B560">
        <f t="shared" si="75"/>
        <v>509</v>
      </c>
      <c r="C560" t="str">
        <f>IF(B559&lt;User!$B$25, Quellstärke/(Volumen*Verlustrate)*(1-EXP(-Verlustrate*B560)),"")</f>
        <v/>
      </c>
      <c r="D560">
        <f>IF(B560&gt;User!$B$25, Quellstärke/(Volumen*Verlustrate)*(1-EXP(-Verlustrate*User!$B$25))  * EXP(-Verlustrate*(B560-User!$B$25)), "")</f>
        <v>1.7796826174332366E-3</v>
      </c>
      <c r="E560">
        <f t="shared" si="84"/>
        <v>1.7796826174332366E-3</v>
      </c>
      <c r="F560">
        <f t="shared" si="76"/>
        <v>197.75720549570613</v>
      </c>
      <c r="G560">
        <f t="shared" si="77"/>
        <v>395.51441099141226</v>
      </c>
      <c r="H560">
        <f t="shared" si="78"/>
        <v>1186.543232974238</v>
      </c>
      <c r="I560">
        <f t="shared" si="82"/>
        <v>509</v>
      </c>
      <c r="J560">
        <f>IF(B559&lt;User!$B$25, C560+C$32/(INTERZONALFLOW)*(1-EXP(-INTERZONALFLOW/NFVOL*B560)),D560)</f>
        <v>1.7796826174332366E-3</v>
      </c>
      <c r="K560">
        <f t="shared" si="79"/>
        <v>217.55157921468438</v>
      </c>
      <c r="L560">
        <f t="shared" si="80"/>
        <v>435.10315842936876</v>
      </c>
      <c r="M560">
        <f t="shared" si="81"/>
        <v>1305.3094752881079</v>
      </c>
      <c r="N560">
        <f t="shared" si="83"/>
        <v>509</v>
      </c>
    </row>
    <row r="561" spans="2:14" x14ac:dyDescent="0.2">
      <c r="B561">
        <f t="shared" si="75"/>
        <v>510</v>
      </c>
      <c r="C561" t="str">
        <f>IF(B560&lt;User!$B$25, Quellstärke/(Volumen*Verlustrate)*(1-EXP(-Verlustrate*B561)),"")</f>
        <v/>
      </c>
      <c r="D561">
        <f>IF(B561&gt;User!$B$25, Quellstärke/(Volumen*Verlustrate)*(1-EXP(-Verlustrate*User!$B$25))  * EXP(-Verlustrate*(B561-User!$B$25)), "")</f>
        <v>1.731981531397301E-3</v>
      </c>
      <c r="E561">
        <f t="shared" si="84"/>
        <v>1.731981531397301E-3</v>
      </c>
      <c r="F561">
        <f t="shared" si="76"/>
        <v>197.75721848556762</v>
      </c>
      <c r="G561">
        <f t="shared" si="77"/>
        <v>395.51443697113524</v>
      </c>
      <c r="H561">
        <f t="shared" si="78"/>
        <v>1186.5433109134069</v>
      </c>
      <c r="I561">
        <f t="shared" si="82"/>
        <v>510</v>
      </c>
      <c r="J561">
        <f>IF(B560&lt;User!$B$25, C561+C$32/(INTERZONALFLOW)*(1-EXP(-INTERZONALFLOW/NFVOL*B561)),D561)</f>
        <v>1.731981531397301E-3</v>
      </c>
      <c r="K561">
        <f t="shared" si="79"/>
        <v>217.55159220454587</v>
      </c>
      <c r="L561">
        <f t="shared" si="80"/>
        <v>435.10318440909174</v>
      </c>
      <c r="M561">
        <f t="shared" si="81"/>
        <v>1305.3095532272769</v>
      </c>
      <c r="N561">
        <f t="shared" si="83"/>
        <v>510</v>
      </c>
    </row>
    <row r="562" spans="2:14" x14ac:dyDescent="0.2">
      <c r="B562">
        <f t="shared" si="75"/>
        <v>511</v>
      </c>
      <c r="C562" t="str">
        <f>IF(B561&lt;User!$B$25, Quellstärke/(Volumen*Verlustrate)*(1-EXP(-Verlustrate*B562)),"")</f>
        <v/>
      </c>
      <c r="D562">
        <f>IF(B562&gt;User!$B$25, Quellstärke/(Volumen*Verlustrate)*(1-EXP(-Verlustrate*User!$B$25))  * EXP(-Verlustrate*(B562-User!$B$25)), "")</f>
        <v>1.6855589843473191E-3</v>
      </c>
      <c r="E562">
        <f t="shared" si="84"/>
        <v>1.6855589843473191E-3</v>
      </c>
      <c r="F562">
        <f t="shared" si="76"/>
        <v>197.75723112726001</v>
      </c>
      <c r="G562">
        <f t="shared" si="77"/>
        <v>395.51446225452003</v>
      </c>
      <c r="H562">
        <f t="shared" si="78"/>
        <v>1186.5433867635611</v>
      </c>
      <c r="I562">
        <f t="shared" si="82"/>
        <v>511</v>
      </c>
      <c r="J562">
        <f>IF(B561&lt;User!$B$25, C562+C$32/(INTERZONALFLOW)*(1-EXP(-INTERZONALFLOW/NFVOL*B562)),D562)</f>
        <v>1.6855589843473191E-3</v>
      </c>
      <c r="K562">
        <f t="shared" si="79"/>
        <v>217.55160484623826</v>
      </c>
      <c r="L562">
        <f t="shared" si="80"/>
        <v>435.10320969247653</v>
      </c>
      <c r="M562">
        <f t="shared" si="81"/>
        <v>1305.3096290774311</v>
      </c>
      <c r="N562">
        <f t="shared" si="83"/>
        <v>511</v>
      </c>
    </row>
    <row r="563" spans="2:14" x14ac:dyDescent="0.2">
      <c r="B563">
        <f t="shared" si="75"/>
        <v>512</v>
      </c>
      <c r="C563" t="str">
        <f>IF(B562&lt;User!$B$25, Quellstärke/(Volumen*Verlustrate)*(1-EXP(-Verlustrate*B563)),"")</f>
        <v/>
      </c>
      <c r="D563">
        <f>IF(B563&gt;User!$B$25, Quellstärke/(Volumen*Verlustrate)*(1-EXP(-Verlustrate*User!$B$25))  * EXP(-Verlustrate*(B563-User!$B$25)), "")</f>
        <v>1.6403807074212022E-3</v>
      </c>
      <c r="E563">
        <f t="shared" si="84"/>
        <v>1.6403807074212022E-3</v>
      </c>
      <c r="F563">
        <f t="shared" si="76"/>
        <v>197.75724343011532</v>
      </c>
      <c r="G563">
        <f t="shared" si="77"/>
        <v>395.51448686023065</v>
      </c>
      <c r="H563">
        <f t="shared" si="78"/>
        <v>1186.5434605806929</v>
      </c>
      <c r="I563">
        <f t="shared" si="82"/>
        <v>512</v>
      </c>
      <c r="J563">
        <f>IF(B562&lt;User!$B$25, C563+C$32/(INTERZONALFLOW)*(1-EXP(-INTERZONALFLOW/NFVOL*B563)),D563)</f>
        <v>1.6403807074212022E-3</v>
      </c>
      <c r="K563">
        <f t="shared" si="79"/>
        <v>217.55161714909357</v>
      </c>
      <c r="L563">
        <f t="shared" si="80"/>
        <v>435.10323429818715</v>
      </c>
      <c r="M563">
        <f t="shared" si="81"/>
        <v>1305.3097028945629</v>
      </c>
      <c r="N563">
        <f t="shared" si="83"/>
        <v>512</v>
      </c>
    </row>
    <row r="564" spans="2:14" x14ac:dyDescent="0.2">
      <c r="B564">
        <f t="shared" si="75"/>
        <v>513</v>
      </c>
      <c r="C564" t="str">
        <f>IF(B563&lt;User!$B$25, Quellstärke/(Volumen*Verlustrate)*(1-EXP(-Verlustrate*B564)),"")</f>
        <v/>
      </c>
      <c r="D564">
        <f>IF(B564&gt;User!$B$25, Quellstärke/(Volumen*Verlustrate)*(1-EXP(-Verlustrate*User!$B$25))  * EXP(-Verlustrate*(B564-User!$B$25)), "")</f>
        <v>1.5964133502700507E-3</v>
      </c>
      <c r="E564">
        <f t="shared" si="84"/>
        <v>1.5964133502700507E-3</v>
      </c>
      <c r="F564">
        <f t="shared" si="76"/>
        <v>197.75725540321545</v>
      </c>
      <c r="G564">
        <f t="shared" si="77"/>
        <v>395.51451080643091</v>
      </c>
      <c r="H564">
        <f t="shared" si="78"/>
        <v>1186.5435324192936</v>
      </c>
      <c r="I564">
        <f t="shared" si="82"/>
        <v>513</v>
      </c>
      <c r="J564">
        <f>IF(B563&lt;User!$B$25, C564+C$32/(INTERZONALFLOW)*(1-EXP(-INTERZONALFLOW/NFVOL*B564)),D564)</f>
        <v>1.5964133502700507E-3</v>
      </c>
      <c r="K564">
        <f t="shared" si="79"/>
        <v>217.5516291221937</v>
      </c>
      <c r="L564">
        <f t="shared" si="80"/>
        <v>435.1032582443874</v>
      </c>
      <c r="M564">
        <f t="shared" si="81"/>
        <v>1305.3097747331635</v>
      </c>
      <c r="N564">
        <f t="shared" si="83"/>
        <v>513</v>
      </c>
    </row>
    <row r="565" spans="2:14" x14ac:dyDescent="0.2">
      <c r="B565">
        <f t="shared" ref="B565:B628" si="85">B564+1</f>
        <v>514</v>
      </c>
      <c r="C565" t="str">
        <f>IF(B564&lt;User!$B$25, Quellstärke/(Volumen*Verlustrate)*(1-EXP(-Verlustrate*B565)),"")</f>
        <v/>
      </c>
      <c r="D565">
        <f>IF(B565&gt;User!$B$25, Quellstärke/(Volumen*Verlustrate)*(1-EXP(-Verlustrate*User!$B$25))  * EXP(-Verlustrate*(B565-User!$B$25)), "")</f>
        <v>1.5536244564390953E-3</v>
      </c>
      <c r="E565">
        <f t="shared" si="84"/>
        <v>1.5536244564390953E-3</v>
      </c>
      <c r="F565">
        <f t="shared" ref="F565:F628" si="86">$E565*$E$25+F564</f>
        <v>197.75726705539887</v>
      </c>
      <c r="G565">
        <f t="shared" ref="G565:G628" si="87">$E565*$E$26+G564</f>
        <v>395.51453411079774</v>
      </c>
      <c r="H565">
        <f t="shared" ref="H565:H628" si="88">$E565*$E$27+H564</f>
        <v>1186.5436023323941</v>
      </c>
      <c r="I565">
        <f t="shared" si="82"/>
        <v>514</v>
      </c>
      <c r="J565">
        <f>IF(B564&lt;User!$B$25, C565+C$32/(INTERZONALFLOW)*(1-EXP(-INTERZONALFLOW/NFVOL*B565)),D565)</f>
        <v>1.5536244564390953E-3</v>
      </c>
      <c r="K565">
        <f t="shared" ref="K565:K628" si="89">$J565*$E$25+K564</f>
        <v>217.55164077437712</v>
      </c>
      <c r="L565">
        <f t="shared" ref="L565:L628" si="90">$J565*$E$26+L564</f>
        <v>435.10328154875424</v>
      </c>
      <c r="M565">
        <f t="shared" ref="M565:M628" si="91">$J565*$E$27+M564</f>
        <v>1305.3098446462641</v>
      </c>
      <c r="N565">
        <f t="shared" si="83"/>
        <v>514</v>
      </c>
    </row>
    <row r="566" spans="2:14" x14ac:dyDescent="0.2">
      <c r="B566">
        <f t="shared" si="85"/>
        <v>515</v>
      </c>
      <c r="C566" t="str">
        <f>IF(B565&lt;User!$B$25, Quellstärke/(Volumen*Verlustrate)*(1-EXP(-Verlustrate*B566)),"")</f>
        <v/>
      </c>
      <c r="D566">
        <f>IF(B566&gt;User!$B$25, Quellstärke/(Volumen*Verlustrate)*(1-EXP(-Verlustrate*User!$B$25))  * EXP(-Verlustrate*(B566-User!$B$25)), "")</f>
        <v>1.5119824394085445E-3</v>
      </c>
      <c r="E566">
        <f t="shared" si="84"/>
        <v>1.5119824394085445E-3</v>
      </c>
      <c r="F566">
        <f t="shared" si="86"/>
        <v>197.75727839526718</v>
      </c>
      <c r="G566">
        <f t="shared" si="87"/>
        <v>395.51455679053436</v>
      </c>
      <c r="H566">
        <f t="shared" si="88"/>
        <v>1186.5436703716039</v>
      </c>
      <c r="I566">
        <f t="shared" si="82"/>
        <v>515</v>
      </c>
      <c r="J566">
        <f>IF(B565&lt;User!$B$25, C566+C$32/(INTERZONALFLOW)*(1-EXP(-INTERZONALFLOW/NFVOL*B566)),D566)</f>
        <v>1.5119824394085445E-3</v>
      </c>
      <c r="K566">
        <f t="shared" si="89"/>
        <v>217.55165211424543</v>
      </c>
      <c r="L566">
        <f t="shared" si="90"/>
        <v>435.10330422849086</v>
      </c>
      <c r="M566">
        <f t="shared" si="91"/>
        <v>1305.3099126854738</v>
      </c>
      <c r="N566">
        <f t="shared" si="83"/>
        <v>515</v>
      </c>
    </row>
    <row r="567" spans="2:14" x14ac:dyDescent="0.2">
      <c r="B567">
        <f t="shared" si="85"/>
        <v>516</v>
      </c>
      <c r="C567" t="str">
        <f>IF(B566&lt;User!$B$25, Quellstärke/(Volumen*Verlustrate)*(1-EXP(-Verlustrate*B567)),"")</f>
        <v/>
      </c>
      <c r="D567">
        <f>IF(B567&gt;User!$B$25, Quellstärke/(Volumen*Verlustrate)*(1-EXP(-Verlustrate*User!$B$25))  * EXP(-Verlustrate*(B567-User!$B$25)), "")</f>
        <v>1.4714565592765737E-3</v>
      </c>
      <c r="E567">
        <f t="shared" si="84"/>
        <v>1.4714565592765737E-3</v>
      </c>
      <c r="F567">
        <f t="shared" si="86"/>
        <v>197.75728943119137</v>
      </c>
      <c r="G567">
        <f t="shared" si="87"/>
        <v>395.51457886238273</v>
      </c>
      <c r="H567">
        <f t="shared" si="88"/>
        <v>1186.5437365871489</v>
      </c>
      <c r="I567">
        <f t="shared" si="82"/>
        <v>516</v>
      </c>
      <c r="J567">
        <f>IF(B566&lt;User!$B$25, C567+C$32/(INTERZONALFLOW)*(1-EXP(-INTERZONALFLOW/NFVOL*B567)),D567)</f>
        <v>1.4714565592765737E-3</v>
      </c>
      <c r="K567">
        <f t="shared" si="89"/>
        <v>217.55166315016962</v>
      </c>
      <c r="L567">
        <f t="shared" si="90"/>
        <v>435.10332630033923</v>
      </c>
      <c r="M567">
        <f t="shared" si="91"/>
        <v>1305.3099789010189</v>
      </c>
      <c r="N567">
        <f t="shared" si="83"/>
        <v>516</v>
      </c>
    </row>
    <row r="568" spans="2:14" x14ac:dyDescent="0.2">
      <c r="B568">
        <f t="shared" si="85"/>
        <v>517</v>
      </c>
      <c r="C568" t="str">
        <f>IF(B567&lt;User!$B$25, Quellstärke/(Volumen*Verlustrate)*(1-EXP(-Verlustrate*B568)),"")</f>
        <v/>
      </c>
      <c r="D568">
        <f>IF(B568&gt;User!$B$25, Quellstärke/(Volumen*Verlustrate)*(1-EXP(-Verlustrate*User!$B$25))  * EXP(-Verlustrate*(B568-User!$B$25)), "")</f>
        <v>1.4320169000673236E-3</v>
      </c>
      <c r="E568">
        <f t="shared" si="84"/>
        <v>1.4320169000673236E-3</v>
      </c>
      <c r="F568">
        <f t="shared" si="86"/>
        <v>197.75730017131812</v>
      </c>
      <c r="G568">
        <f t="shared" si="87"/>
        <v>395.51460034263624</v>
      </c>
      <c r="H568">
        <f t="shared" si="88"/>
        <v>1186.5438010279095</v>
      </c>
      <c r="I568">
        <f t="shared" ref="I568:I631" si="92">B568</f>
        <v>517</v>
      </c>
      <c r="J568">
        <f>IF(B567&lt;User!$B$25, C568+C$32/(INTERZONALFLOW)*(1-EXP(-INTERZONALFLOW/NFVOL*B568)),D568)</f>
        <v>1.4320169000673236E-3</v>
      </c>
      <c r="K568">
        <f t="shared" si="89"/>
        <v>217.55167389029637</v>
      </c>
      <c r="L568">
        <f t="shared" si="90"/>
        <v>435.10334778059274</v>
      </c>
      <c r="M568">
        <f t="shared" si="91"/>
        <v>1305.3100433417794</v>
      </c>
      <c r="N568">
        <f t="shared" si="83"/>
        <v>517</v>
      </c>
    </row>
    <row r="569" spans="2:14" x14ac:dyDescent="0.2">
      <c r="B569">
        <f t="shared" si="85"/>
        <v>518</v>
      </c>
      <c r="C569" t="str">
        <f>IF(B568&lt;User!$B$25, Quellstärke/(Volumen*Verlustrate)*(1-EXP(-Verlustrate*B569)),"")</f>
        <v/>
      </c>
      <c r="D569">
        <f>IF(B569&gt;User!$B$25, Quellstärke/(Volumen*Verlustrate)*(1-EXP(-Verlustrate*User!$B$25))  * EXP(-Verlustrate*(B569-User!$B$25)), "")</f>
        <v>1.3936343476470836E-3</v>
      </c>
      <c r="E569">
        <f t="shared" si="84"/>
        <v>1.3936343476470836E-3</v>
      </c>
      <c r="F569">
        <f t="shared" si="86"/>
        <v>197.75731062357573</v>
      </c>
      <c r="G569">
        <f t="shared" si="87"/>
        <v>395.51462124715147</v>
      </c>
      <c r="H569">
        <f t="shared" si="88"/>
        <v>1186.5438637414552</v>
      </c>
      <c r="I569">
        <f t="shared" si="92"/>
        <v>518</v>
      </c>
      <c r="J569">
        <f>IF(B568&lt;User!$B$25, C569+C$32/(INTERZONALFLOW)*(1-EXP(-INTERZONALFLOW/NFVOL*B569)),D569)</f>
        <v>1.3936343476470836E-3</v>
      </c>
      <c r="K569">
        <f t="shared" si="89"/>
        <v>217.55168434255398</v>
      </c>
      <c r="L569">
        <f t="shared" si="90"/>
        <v>435.10336868510797</v>
      </c>
      <c r="M569">
        <f t="shared" si="91"/>
        <v>1305.3101060553252</v>
      </c>
      <c r="N569">
        <f t="shared" si="83"/>
        <v>518</v>
      </c>
    </row>
    <row r="570" spans="2:14" x14ac:dyDescent="0.2">
      <c r="B570">
        <f t="shared" si="85"/>
        <v>519</v>
      </c>
      <c r="C570" t="str">
        <f>IF(B569&lt;User!$B$25, Quellstärke/(Volumen*Verlustrate)*(1-EXP(-Verlustrate*B570)),"")</f>
        <v/>
      </c>
      <c r="D570">
        <f>IF(B570&gt;User!$B$25, Quellstärke/(Volumen*Verlustrate)*(1-EXP(-Verlustrate*User!$B$25))  * EXP(-Verlustrate*(B570-User!$B$25)), "")</f>
        <v>1.3562805682323996E-3</v>
      </c>
      <c r="E570">
        <f t="shared" si="84"/>
        <v>1.3562805682323996E-3</v>
      </c>
      <c r="F570">
        <f t="shared" si="86"/>
        <v>197.75732079567999</v>
      </c>
      <c r="G570">
        <f t="shared" si="87"/>
        <v>395.51464159135998</v>
      </c>
      <c r="H570">
        <f t="shared" si="88"/>
        <v>1186.5439247740808</v>
      </c>
      <c r="I570">
        <f t="shared" si="92"/>
        <v>519</v>
      </c>
      <c r="J570">
        <f>IF(B569&lt;User!$B$25, C570+C$32/(INTERZONALFLOW)*(1-EXP(-INTERZONALFLOW/NFVOL*B570)),D570)</f>
        <v>1.3562805682323996E-3</v>
      </c>
      <c r="K570">
        <f t="shared" si="89"/>
        <v>217.55169451465824</v>
      </c>
      <c r="L570">
        <f t="shared" si="90"/>
        <v>435.10338902931647</v>
      </c>
      <c r="M570">
        <f t="shared" si="91"/>
        <v>1305.3101670879507</v>
      </c>
      <c r="N570">
        <f t="shared" ref="N570:N633" si="93">B570</f>
        <v>519</v>
      </c>
    </row>
    <row r="571" spans="2:14" x14ac:dyDescent="0.2">
      <c r="B571">
        <f t="shared" si="85"/>
        <v>520</v>
      </c>
      <c r="C571" t="str">
        <f>IF(B570&lt;User!$B$25, Quellstärke/(Volumen*Verlustrate)*(1-EXP(-Verlustrate*B571)),"")</f>
        <v/>
      </c>
      <c r="D571">
        <f>IF(B571&gt;User!$B$25, Quellstärke/(Volumen*Verlustrate)*(1-EXP(-Verlustrate*User!$B$25))  * EXP(-Verlustrate*(B571-User!$B$25)), "")</f>
        <v>1.3199279874742498E-3</v>
      </c>
      <c r="E571">
        <f t="shared" si="84"/>
        <v>1.3199279874742498E-3</v>
      </c>
      <c r="F571">
        <f t="shared" si="86"/>
        <v>197.7573306951399</v>
      </c>
      <c r="G571">
        <f t="shared" si="87"/>
        <v>395.5146613902798</v>
      </c>
      <c r="H571">
        <f t="shared" si="88"/>
        <v>1186.5439841708403</v>
      </c>
      <c r="I571">
        <f t="shared" si="92"/>
        <v>520</v>
      </c>
      <c r="J571">
        <f>IF(B570&lt;User!$B$25, C571+C$32/(INTERZONALFLOW)*(1-EXP(-INTERZONALFLOW/NFVOL*B571)),D571)</f>
        <v>1.3199279874742498E-3</v>
      </c>
      <c r="K571">
        <f t="shared" si="89"/>
        <v>217.55170441411815</v>
      </c>
      <c r="L571">
        <f t="shared" si="90"/>
        <v>435.1034088282363</v>
      </c>
      <c r="M571">
        <f t="shared" si="91"/>
        <v>1305.3102264847103</v>
      </c>
      <c r="N571">
        <f t="shared" si="93"/>
        <v>520</v>
      </c>
    </row>
    <row r="572" spans="2:14" x14ac:dyDescent="0.2">
      <c r="B572">
        <f t="shared" si="85"/>
        <v>521</v>
      </c>
      <c r="C572" t="str">
        <f>IF(B571&lt;User!$B$25, Quellstärke/(Volumen*Verlustrate)*(1-EXP(-Verlustrate*B572)),"")</f>
        <v/>
      </c>
      <c r="D572">
        <f>IF(B572&gt;User!$B$25, Quellstärke/(Volumen*Verlustrate)*(1-EXP(-Verlustrate*User!$B$25))  * EXP(-Verlustrate*(B572-User!$B$25)), "")</f>
        <v>1.2845497701027974E-3</v>
      </c>
      <c r="E572">
        <f t="shared" si="84"/>
        <v>1.2845497701027974E-3</v>
      </c>
      <c r="F572">
        <f t="shared" si="86"/>
        <v>197.75734032926317</v>
      </c>
      <c r="G572">
        <f t="shared" si="87"/>
        <v>395.51468065852634</v>
      </c>
      <c r="H572">
        <f t="shared" si="88"/>
        <v>1186.5440419755801</v>
      </c>
      <c r="I572">
        <f t="shared" si="92"/>
        <v>521</v>
      </c>
      <c r="J572">
        <f>IF(B571&lt;User!$B$25, C572+C$32/(INTERZONALFLOW)*(1-EXP(-INTERZONALFLOW/NFVOL*B572)),D572)</f>
        <v>1.2845497701027974E-3</v>
      </c>
      <c r="K572">
        <f t="shared" si="89"/>
        <v>217.55171404824142</v>
      </c>
      <c r="L572">
        <f t="shared" si="90"/>
        <v>435.10342809648284</v>
      </c>
      <c r="M572">
        <f t="shared" si="91"/>
        <v>1305.31028428945</v>
      </c>
      <c r="N572">
        <f t="shared" si="93"/>
        <v>521</v>
      </c>
    </row>
    <row r="573" spans="2:14" x14ac:dyDescent="0.2">
      <c r="B573">
        <f t="shared" si="85"/>
        <v>522</v>
      </c>
      <c r="C573" t="str">
        <f>IF(B572&lt;User!$B$25, Quellstärke/(Volumen*Verlustrate)*(1-EXP(-Verlustrate*B573)),"")</f>
        <v/>
      </c>
      <c r="D573">
        <f>IF(B573&gt;User!$B$25, Quellstärke/(Volumen*Verlustrate)*(1-EXP(-Verlustrate*User!$B$25))  * EXP(-Verlustrate*(B573-User!$B$25)), "")</f>
        <v>1.2501198001177644E-3</v>
      </c>
      <c r="E573">
        <f t="shared" si="84"/>
        <v>1.2501198001177644E-3</v>
      </c>
      <c r="F573">
        <f t="shared" si="86"/>
        <v>197.75734970516169</v>
      </c>
      <c r="G573">
        <f t="shared" si="87"/>
        <v>395.51469941032337</v>
      </c>
      <c r="H573">
        <f t="shared" si="88"/>
        <v>1186.544098230971</v>
      </c>
      <c r="I573">
        <f t="shared" si="92"/>
        <v>522</v>
      </c>
      <c r="J573">
        <f>IF(B572&lt;User!$B$25, C573+C$32/(INTERZONALFLOW)*(1-EXP(-INTERZONALFLOW/NFVOL*B573)),D573)</f>
        <v>1.2501198001177644E-3</v>
      </c>
      <c r="K573">
        <f t="shared" si="89"/>
        <v>217.55172342413994</v>
      </c>
      <c r="L573">
        <f t="shared" si="90"/>
        <v>435.10344684827987</v>
      </c>
      <c r="M573">
        <f t="shared" si="91"/>
        <v>1305.310340544841</v>
      </c>
      <c r="N573">
        <f t="shared" si="93"/>
        <v>522</v>
      </c>
    </row>
    <row r="574" spans="2:14" x14ac:dyDescent="0.2">
      <c r="B574">
        <f t="shared" si="85"/>
        <v>523</v>
      </c>
      <c r="C574" t="str">
        <f>IF(B573&lt;User!$B$25, Quellstärke/(Volumen*Verlustrate)*(1-EXP(-Verlustrate*B574)),"")</f>
        <v/>
      </c>
      <c r="D574">
        <f>IF(B574&gt;User!$B$25, Quellstärke/(Volumen*Verlustrate)*(1-EXP(-Verlustrate*User!$B$25))  * EXP(-Verlustrate*(B574-User!$B$25)), "")</f>
        <v>1.2166126615097306E-3</v>
      </c>
      <c r="E574">
        <f t="shared" si="84"/>
        <v>1.2166126615097306E-3</v>
      </c>
      <c r="F574">
        <f t="shared" si="86"/>
        <v>197.75735882975664</v>
      </c>
      <c r="G574">
        <f t="shared" si="87"/>
        <v>395.51471765951328</v>
      </c>
      <c r="H574">
        <f t="shared" si="88"/>
        <v>1186.5441529785408</v>
      </c>
      <c r="I574">
        <f t="shared" si="92"/>
        <v>523</v>
      </c>
      <c r="J574">
        <f>IF(B573&lt;User!$B$25, C574+C$32/(INTERZONALFLOW)*(1-EXP(-INTERZONALFLOW/NFVOL*B574)),D574)</f>
        <v>1.2166126615097306E-3</v>
      </c>
      <c r="K574">
        <f t="shared" si="89"/>
        <v>217.55173254873489</v>
      </c>
      <c r="L574">
        <f t="shared" si="90"/>
        <v>435.10346509746978</v>
      </c>
      <c r="M574">
        <f t="shared" si="91"/>
        <v>1305.3103952924107</v>
      </c>
      <c r="N574">
        <f t="shared" si="93"/>
        <v>523</v>
      </c>
    </row>
    <row r="575" spans="2:14" x14ac:dyDescent="0.2">
      <c r="B575">
        <f t="shared" si="85"/>
        <v>524</v>
      </c>
      <c r="C575" t="str">
        <f>IF(B574&lt;User!$B$25, Quellstärke/(Volumen*Verlustrate)*(1-EXP(-Verlustrate*B575)),"")</f>
        <v/>
      </c>
      <c r="D575">
        <f>IF(B575&gt;User!$B$25, Quellstärke/(Volumen*Verlustrate)*(1-EXP(-Verlustrate*User!$B$25))  * EXP(-Verlustrate*(B575-User!$B$25)), "")</f>
        <v>1.1840036194981946E-3</v>
      </c>
      <c r="E575">
        <f t="shared" si="84"/>
        <v>1.1840036194981946E-3</v>
      </c>
      <c r="F575">
        <f t="shared" si="86"/>
        <v>197.75736770978378</v>
      </c>
      <c r="G575">
        <f t="shared" si="87"/>
        <v>395.51473541956756</v>
      </c>
      <c r="H575">
        <f t="shared" si="88"/>
        <v>1186.5442062587035</v>
      </c>
      <c r="I575">
        <f t="shared" si="92"/>
        <v>524</v>
      </c>
      <c r="J575">
        <f>IF(B574&lt;User!$B$25, C575+C$32/(INTERZONALFLOW)*(1-EXP(-INTERZONALFLOW/NFVOL*B575)),D575)</f>
        <v>1.1840036194981946E-3</v>
      </c>
      <c r="K575">
        <f t="shared" si="89"/>
        <v>217.55174142876203</v>
      </c>
      <c r="L575">
        <f t="shared" si="90"/>
        <v>435.10348285752406</v>
      </c>
      <c r="M575">
        <f t="shared" si="91"/>
        <v>1305.3104485725735</v>
      </c>
      <c r="N575">
        <f t="shared" si="93"/>
        <v>524</v>
      </c>
    </row>
    <row r="576" spans="2:14" x14ac:dyDescent="0.2">
      <c r="B576">
        <f t="shared" si="85"/>
        <v>525</v>
      </c>
      <c r="C576" t="str">
        <f>IF(B575&lt;User!$B$25, Quellstärke/(Volumen*Verlustrate)*(1-EXP(-Verlustrate*B576)),"")</f>
        <v/>
      </c>
      <c r="D576">
        <f>IF(B576&gt;User!$B$25, Quellstärke/(Volumen*Verlustrate)*(1-EXP(-Verlustrate*User!$B$25))  * EXP(-Verlustrate*(B576-User!$B$25)), "")</f>
        <v>1.1522686022724835E-3</v>
      </c>
      <c r="E576">
        <f t="shared" si="84"/>
        <v>1.1522686022724835E-3</v>
      </c>
      <c r="F576">
        <f t="shared" si="86"/>
        <v>197.75737635179829</v>
      </c>
      <c r="G576">
        <f t="shared" si="87"/>
        <v>395.51475270359657</v>
      </c>
      <c r="H576">
        <f t="shared" si="88"/>
        <v>1186.5442581107907</v>
      </c>
      <c r="I576">
        <f t="shared" si="92"/>
        <v>525</v>
      </c>
      <c r="J576">
        <f>IF(B575&lt;User!$B$25, C576+C$32/(INTERZONALFLOW)*(1-EXP(-INTERZONALFLOW/NFVOL*B576)),D576)</f>
        <v>1.1522686022724835E-3</v>
      </c>
      <c r="K576">
        <f t="shared" si="89"/>
        <v>217.55175007077654</v>
      </c>
      <c r="L576">
        <f t="shared" si="90"/>
        <v>435.10350014155307</v>
      </c>
      <c r="M576">
        <f t="shared" si="91"/>
        <v>1305.3105004246606</v>
      </c>
      <c r="N576">
        <f t="shared" si="93"/>
        <v>525</v>
      </c>
    </row>
    <row r="577" spans="2:14" x14ac:dyDescent="0.2">
      <c r="B577">
        <f t="shared" si="85"/>
        <v>526</v>
      </c>
      <c r="C577" t="str">
        <f>IF(B576&lt;User!$B$25, Quellstärke/(Volumen*Verlustrate)*(1-EXP(-Verlustrate*B577)),"")</f>
        <v/>
      </c>
      <c r="D577">
        <f>IF(B577&gt;User!$B$25, Quellstärke/(Volumen*Verlustrate)*(1-EXP(-Verlustrate*User!$B$25))  * EXP(-Verlustrate*(B577-User!$B$25)), "")</f>
        <v>1.1213841832220931E-3</v>
      </c>
      <c r="E577">
        <f t="shared" si="84"/>
        <v>1.1213841832220931E-3</v>
      </c>
      <c r="F577">
        <f t="shared" si="86"/>
        <v>197.75738476217967</v>
      </c>
      <c r="G577">
        <f t="shared" si="87"/>
        <v>395.51476952435934</v>
      </c>
      <c r="H577">
        <f t="shared" si="88"/>
        <v>1186.544308573079</v>
      </c>
      <c r="I577">
        <f t="shared" si="92"/>
        <v>526</v>
      </c>
      <c r="J577">
        <f>IF(B576&lt;User!$B$25, C577+C$32/(INTERZONALFLOW)*(1-EXP(-INTERZONALFLOW/NFVOL*B577)),D577)</f>
        <v>1.1213841832220931E-3</v>
      </c>
      <c r="K577">
        <f t="shared" si="89"/>
        <v>217.55175848115792</v>
      </c>
      <c r="L577">
        <f t="shared" si="90"/>
        <v>435.10351696231584</v>
      </c>
      <c r="M577">
        <f t="shared" si="91"/>
        <v>1305.3105508869489</v>
      </c>
      <c r="N577">
        <f t="shared" si="93"/>
        <v>526</v>
      </c>
    </row>
    <row r="578" spans="2:14" x14ac:dyDescent="0.2">
      <c r="B578">
        <f t="shared" si="85"/>
        <v>527</v>
      </c>
      <c r="C578" t="str">
        <f>IF(B577&lt;User!$B$25, Quellstärke/(Volumen*Verlustrate)*(1-EXP(-Verlustrate*B578)),"")</f>
        <v/>
      </c>
      <c r="D578">
        <f>IF(B578&gt;User!$B$25, Quellstärke/(Volumen*Verlustrate)*(1-EXP(-Verlustrate*User!$B$25))  * EXP(-Verlustrate*(B578-User!$B$25)), "")</f>
        <v>1.0913275636432816E-3</v>
      </c>
      <c r="E578">
        <f t="shared" si="84"/>
        <v>1.0913275636432816E-3</v>
      </c>
      <c r="F578">
        <f t="shared" si="86"/>
        <v>197.7573929471364</v>
      </c>
      <c r="G578">
        <f t="shared" si="87"/>
        <v>395.51478589427279</v>
      </c>
      <c r="H578">
        <f t="shared" si="88"/>
        <v>1186.5443576828193</v>
      </c>
      <c r="I578">
        <f t="shared" si="92"/>
        <v>527</v>
      </c>
      <c r="J578">
        <f>IF(B577&lt;User!$B$25, C578+C$32/(INTERZONALFLOW)*(1-EXP(-INTERZONALFLOW/NFVOL*B578)),D578)</f>
        <v>1.0913275636432816E-3</v>
      </c>
      <c r="K578">
        <f t="shared" si="89"/>
        <v>217.55176666611464</v>
      </c>
      <c r="L578">
        <f t="shared" si="90"/>
        <v>435.10353333222929</v>
      </c>
      <c r="M578">
        <f t="shared" si="91"/>
        <v>1305.3105999966892</v>
      </c>
      <c r="N578">
        <f t="shared" si="93"/>
        <v>527</v>
      </c>
    </row>
    <row r="579" spans="2:14" x14ac:dyDescent="0.2">
      <c r="B579">
        <f t="shared" si="85"/>
        <v>528</v>
      </c>
      <c r="C579" t="str">
        <f>IF(B578&lt;User!$B$25, Quellstärke/(Volumen*Verlustrate)*(1-EXP(-Verlustrate*B579)),"")</f>
        <v/>
      </c>
      <c r="D579">
        <f>IF(B579&gt;User!$B$25, Quellstärke/(Volumen*Verlustrate)*(1-EXP(-Verlustrate*User!$B$25))  * EXP(-Verlustrate*(B579-User!$B$25)), "")</f>
        <v>1.0620765559092096E-3</v>
      </c>
      <c r="E579">
        <f t="shared" si="84"/>
        <v>1.0620765559092096E-3</v>
      </c>
      <c r="F579">
        <f t="shared" si="86"/>
        <v>197.75740091271055</v>
      </c>
      <c r="G579">
        <f t="shared" si="87"/>
        <v>395.5148018254211</v>
      </c>
      <c r="H579">
        <f t="shared" si="88"/>
        <v>1186.5444054762643</v>
      </c>
      <c r="I579">
        <f t="shared" si="92"/>
        <v>528</v>
      </c>
      <c r="J579">
        <f>IF(B578&lt;User!$B$25, C579+C$32/(INTERZONALFLOW)*(1-EXP(-INTERZONALFLOW/NFVOL*B579)),D579)</f>
        <v>1.0620765559092096E-3</v>
      </c>
      <c r="K579">
        <f t="shared" si="89"/>
        <v>217.5517746316888</v>
      </c>
      <c r="L579">
        <f t="shared" si="90"/>
        <v>435.1035492633776</v>
      </c>
      <c r="M579">
        <f t="shared" si="91"/>
        <v>1305.3106477901342</v>
      </c>
      <c r="N579">
        <f t="shared" si="93"/>
        <v>528</v>
      </c>
    </row>
    <row r="580" spans="2:14" x14ac:dyDescent="0.2">
      <c r="B580">
        <f t="shared" si="85"/>
        <v>529</v>
      </c>
      <c r="C580" t="str">
        <f>IF(B579&lt;User!$B$25, Quellstärke/(Volumen*Verlustrate)*(1-EXP(-Verlustrate*B580)),"")</f>
        <v/>
      </c>
      <c r="D580">
        <f>IF(B580&gt;User!$B$25, Quellstärke/(Volumen*Verlustrate)*(1-EXP(-Verlustrate*User!$B$25))  * EXP(-Verlustrate*(B580-User!$B$25)), "")</f>
        <v>1.0336095670911453E-3</v>
      </c>
      <c r="E580">
        <f t="shared" si="84"/>
        <v>1.0336095670911453E-3</v>
      </c>
      <c r="F580">
        <f t="shared" si="86"/>
        <v>197.7574086647823</v>
      </c>
      <c r="G580">
        <f t="shared" si="87"/>
        <v>395.51481732956461</v>
      </c>
      <c r="H580">
        <f t="shared" si="88"/>
        <v>1186.5444519886948</v>
      </c>
      <c r="I580">
        <f t="shared" si="92"/>
        <v>529</v>
      </c>
      <c r="J580">
        <f>IF(B579&lt;User!$B$25, C580+C$32/(INTERZONALFLOW)*(1-EXP(-INTERZONALFLOW/NFVOL*B580)),D580)</f>
        <v>1.0336095670911453E-3</v>
      </c>
      <c r="K580">
        <f t="shared" si="89"/>
        <v>217.55178238376055</v>
      </c>
      <c r="L580">
        <f t="shared" si="90"/>
        <v>435.10356476752111</v>
      </c>
      <c r="M580">
        <f t="shared" si="91"/>
        <v>1305.3106943025648</v>
      </c>
      <c r="N580">
        <f t="shared" si="93"/>
        <v>529</v>
      </c>
    </row>
    <row r="581" spans="2:14" x14ac:dyDescent="0.2">
      <c r="B581">
        <f t="shared" si="85"/>
        <v>530</v>
      </c>
      <c r="C581" t="str">
        <f>IF(B580&lt;User!$B$25, Quellstärke/(Volumen*Verlustrate)*(1-EXP(-Verlustrate*B581)),"")</f>
        <v/>
      </c>
      <c r="D581">
        <f>IF(B581&gt;User!$B$25, Quellstärke/(Volumen*Verlustrate)*(1-EXP(-Verlustrate*User!$B$25))  * EXP(-Verlustrate*(B581-User!$B$25)), "")</f>
        <v>1.0059055830187002E-3</v>
      </c>
      <c r="E581">
        <f t="shared" si="84"/>
        <v>1.0059055830187002E-3</v>
      </c>
      <c r="F581">
        <f t="shared" si="86"/>
        <v>197.75741620907417</v>
      </c>
      <c r="G581">
        <f t="shared" si="87"/>
        <v>395.51483241814833</v>
      </c>
      <c r="H581">
        <f t="shared" si="88"/>
        <v>1186.544497254446</v>
      </c>
      <c r="I581">
        <f t="shared" si="92"/>
        <v>530</v>
      </c>
      <c r="J581">
        <f>IF(B580&lt;User!$B$25, C581+C$32/(INTERZONALFLOW)*(1-EXP(-INTERZONALFLOW/NFVOL*B581)),D581)</f>
        <v>1.0059055830187002E-3</v>
      </c>
      <c r="K581">
        <f t="shared" si="89"/>
        <v>217.55178992805241</v>
      </c>
      <c r="L581">
        <f t="shared" si="90"/>
        <v>435.10357985610483</v>
      </c>
      <c r="M581">
        <f t="shared" si="91"/>
        <v>1305.310739568316</v>
      </c>
      <c r="N581">
        <f t="shared" si="93"/>
        <v>530</v>
      </c>
    </row>
    <row r="582" spans="2:14" x14ac:dyDescent="0.2">
      <c r="B582">
        <f t="shared" si="85"/>
        <v>531</v>
      </c>
      <c r="C582" t="str">
        <f>IF(B581&lt;User!$B$25, Quellstärke/(Volumen*Verlustrate)*(1-EXP(-Verlustrate*B582)),"")</f>
        <v/>
      </c>
      <c r="D582">
        <f>IF(B582&gt;User!$B$25, Quellstärke/(Volumen*Verlustrate)*(1-EXP(-Verlustrate*User!$B$25))  * EXP(-Verlustrate*(B582-User!$B$25)), "")</f>
        <v>9.7894415276727326E-4</v>
      </c>
      <c r="E582">
        <f t="shared" ref="E582:E645" si="94">IF(ISNUMBER(C582),C582)+IF((ISNUMBER(D582)),D582)</f>
        <v>9.7894415276727326E-4</v>
      </c>
      <c r="F582">
        <f t="shared" si="86"/>
        <v>197.75742355115531</v>
      </c>
      <c r="G582">
        <f t="shared" si="87"/>
        <v>395.51484710231063</v>
      </c>
      <c r="H582">
        <f t="shared" si="88"/>
        <v>1186.5445413069328</v>
      </c>
      <c r="I582">
        <f t="shared" si="92"/>
        <v>531</v>
      </c>
      <c r="J582">
        <f>IF(B581&lt;User!$B$25, C582+C$32/(INTERZONALFLOW)*(1-EXP(-INTERZONALFLOW/NFVOL*B582)),D582)</f>
        <v>9.7894415276727326E-4</v>
      </c>
      <c r="K582">
        <f t="shared" si="89"/>
        <v>217.55179727013356</v>
      </c>
      <c r="L582">
        <f t="shared" si="90"/>
        <v>435.10359454026712</v>
      </c>
      <c r="M582">
        <f t="shared" si="91"/>
        <v>1305.3107836208028</v>
      </c>
      <c r="N582">
        <f t="shared" si="93"/>
        <v>531</v>
      </c>
    </row>
    <row r="583" spans="2:14" x14ac:dyDescent="0.2">
      <c r="B583">
        <f t="shared" si="85"/>
        <v>532</v>
      </c>
      <c r="C583" t="str">
        <f>IF(B582&lt;User!$B$25, Quellstärke/(Volumen*Verlustrate)*(1-EXP(-Verlustrate*B583)),"")</f>
        <v/>
      </c>
      <c r="D583">
        <f>IF(B583&gt;User!$B$25, Quellstärke/(Volumen*Verlustrate)*(1-EXP(-Verlustrate*User!$B$25))  * EXP(-Verlustrate*(B583-User!$B$25)), "")</f>
        <v>9.5270537356130817E-4</v>
      </c>
      <c r="E583">
        <f t="shared" si="94"/>
        <v>9.5270537356130817E-4</v>
      </c>
      <c r="F583">
        <f t="shared" si="86"/>
        <v>197.75743069644562</v>
      </c>
      <c r="G583">
        <f t="shared" si="87"/>
        <v>395.51486139289125</v>
      </c>
      <c r="H583">
        <f t="shared" si="88"/>
        <v>1186.5445841786745</v>
      </c>
      <c r="I583">
        <f t="shared" si="92"/>
        <v>532</v>
      </c>
      <c r="J583">
        <f>IF(B582&lt;User!$B$25, C583+C$32/(INTERZONALFLOW)*(1-EXP(-INTERZONALFLOW/NFVOL*B583)),D583)</f>
        <v>9.5270537356130817E-4</v>
      </c>
      <c r="K583">
        <f t="shared" si="89"/>
        <v>217.55180441542387</v>
      </c>
      <c r="L583">
        <f t="shared" si="90"/>
        <v>435.10360883084775</v>
      </c>
      <c r="M583">
        <f t="shared" si="91"/>
        <v>1305.3108264925445</v>
      </c>
      <c r="N583">
        <f t="shared" si="93"/>
        <v>532</v>
      </c>
    </row>
    <row r="584" spans="2:14" x14ac:dyDescent="0.2">
      <c r="B584">
        <f t="shared" si="85"/>
        <v>533</v>
      </c>
      <c r="C584" t="str">
        <f>IF(B583&lt;User!$B$25, Quellstärke/(Volumen*Verlustrate)*(1-EXP(-Verlustrate*B584)),"")</f>
        <v/>
      </c>
      <c r="D584">
        <f>IF(B584&gt;User!$B$25, Quellstärke/(Volumen*Verlustrate)*(1-EXP(-Verlustrate*User!$B$25))  * EXP(-Verlustrate*(B584-User!$B$25)), "")</f>
        <v>9.2716987608216237E-4</v>
      </c>
      <c r="E584">
        <f t="shared" si="94"/>
        <v>9.2716987608216237E-4</v>
      </c>
      <c r="F584">
        <f t="shared" si="86"/>
        <v>197.75743765021969</v>
      </c>
      <c r="G584">
        <f t="shared" si="87"/>
        <v>395.51487530043937</v>
      </c>
      <c r="H584">
        <f t="shared" si="88"/>
        <v>1186.544625901319</v>
      </c>
      <c r="I584">
        <f t="shared" si="92"/>
        <v>533</v>
      </c>
      <c r="J584">
        <f>IF(B583&lt;User!$B$25, C584+C$32/(INTERZONALFLOW)*(1-EXP(-INTERZONALFLOW/NFVOL*B584)),D584)</f>
        <v>9.2716987608216237E-4</v>
      </c>
      <c r="K584">
        <f t="shared" si="89"/>
        <v>217.55181136919794</v>
      </c>
      <c r="L584">
        <f t="shared" si="90"/>
        <v>435.10362273839587</v>
      </c>
      <c r="M584">
        <f t="shared" si="91"/>
        <v>1305.310868215189</v>
      </c>
      <c r="N584">
        <f t="shared" si="93"/>
        <v>533</v>
      </c>
    </row>
    <row r="585" spans="2:14" x14ac:dyDescent="0.2">
      <c r="B585">
        <f t="shared" si="85"/>
        <v>534</v>
      </c>
      <c r="C585" t="str">
        <f>IF(B584&lt;User!$B$25, Quellstärke/(Volumen*Verlustrate)*(1-EXP(-Verlustrate*B585)),"")</f>
        <v/>
      </c>
      <c r="D585">
        <f>IF(B585&gt;User!$B$25, Quellstärke/(Volumen*Verlustrate)*(1-EXP(-Verlustrate*User!$B$25))  * EXP(-Verlustrate*(B585-User!$B$25)), "")</f>
        <v>9.0231881016979924E-4</v>
      </c>
      <c r="E585">
        <f t="shared" si="94"/>
        <v>9.0231881016979924E-4</v>
      </c>
      <c r="F585">
        <f t="shared" si="86"/>
        <v>197.75744441761077</v>
      </c>
      <c r="G585">
        <f t="shared" si="87"/>
        <v>395.51488883522154</v>
      </c>
      <c r="H585">
        <f t="shared" si="88"/>
        <v>1186.5446665056654</v>
      </c>
      <c r="I585">
        <f t="shared" si="92"/>
        <v>534</v>
      </c>
      <c r="J585">
        <f>IF(B584&lt;User!$B$25, C585+C$32/(INTERZONALFLOW)*(1-EXP(-INTERZONALFLOW/NFVOL*B585)),D585)</f>
        <v>9.0231881016979924E-4</v>
      </c>
      <c r="K585">
        <f t="shared" si="89"/>
        <v>217.55181813658902</v>
      </c>
      <c r="L585">
        <f t="shared" si="90"/>
        <v>435.10363627317804</v>
      </c>
      <c r="M585">
        <f t="shared" si="91"/>
        <v>1305.3109088195354</v>
      </c>
      <c r="N585">
        <f t="shared" si="93"/>
        <v>534</v>
      </c>
    </row>
    <row r="586" spans="2:14" x14ac:dyDescent="0.2">
      <c r="B586">
        <f t="shared" si="85"/>
        <v>535</v>
      </c>
      <c r="C586" t="str">
        <f>IF(B585&lt;User!$B$25, Quellstärke/(Volumen*Verlustrate)*(1-EXP(-Verlustrate*B586)),"")</f>
        <v/>
      </c>
      <c r="D586">
        <f>IF(B586&gt;User!$B$25, Quellstärke/(Volumen*Verlustrate)*(1-EXP(-Verlustrate*User!$B$25))  * EXP(-Verlustrate*(B586-User!$B$25)), "")</f>
        <v>8.7813383090769369E-4</v>
      </c>
      <c r="E586">
        <f t="shared" si="94"/>
        <v>8.7813383090769369E-4</v>
      </c>
      <c r="F586">
        <f t="shared" si="86"/>
        <v>197.75745100361451</v>
      </c>
      <c r="G586">
        <f t="shared" si="87"/>
        <v>395.51490200722901</v>
      </c>
      <c r="H586">
        <f t="shared" si="88"/>
        <v>1186.5447060216877</v>
      </c>
      <c r="I586">
        <f t="shared" si="92"/>
        <v>535</v>
      </c>
      <c r="J586">
        <f>IF(B585&lt;User!$B$25, C586+C$32/(INTERZONALFLOW)*(1-EXP(-INTERZONALFLOW/NFVOL*B586)),D586)</f>
        <v>8.7813383090769369E-4</v>
      </c>
      <c r="K586">
        <f t="shared" si="89"/>
        <v>217.55182472259276</v>
      </c>
      <c r="L586">
        <f t="shared" si="90"/>
        <v>435.10364944518551</v>
      </c>
      <c r="M586">
        <f t="shared" si="91"/>
        <v>1305.3109483355577</v>
      </c>
      <c r="N586">
        <f t="shared" si="93"/>
        <v>535</v>
      </c>
    </row>
    <row r="587" spans="2:14" x14ac:dyDescent="0.2">
      <c r="B587">
        <f t="shared" si="85"/>
        <v>536</v>
      </c>
      <c r="C587" t="str">
        <f>IF(B586&lt;User!$B$25, Quellstärke/(Volumen*Verlustrate)*(1-EXP(-Verlustrate*B587)),"")</f>
        <v/>
      </c>
      <c r="D587">
        <f>IF(B587&gt;User!$B$25, Quellstärke/(Volumen*Verlustrate)*(1-EXP(-Verlustrate*User!$B$25))  * EXP(-Verlustrate*(B587-User!$B$25)), "")</f>
        <v>8.5459708508073024E-4</v>
      </c>
      <c r="E587">
        <f t="shared" si="94"/>
        <v>8.5459708508073024E-4</v>
      </c>
      <c r="F587">
        <f t="shared" si="86"/>
        <v>197.75745741309265</v>
      </c>
      <c r="G587">
        <f t="shared" si="87"/>
        <v>395.5149148261853</v>
      </c>
      <c r="H587">
        <f t="shared" si="88"/>
        <v>1186.5447444785566</v>
      </c>
      <c r="I587">
        <f t="shared" si="92"/>
        <v>536</v>
      </c>
      <c r="J587">
        <f>IF(B586&lt;User!$B$25, C587+C$32/(INTERZONALFLOW)*(1-EXP(-INTERZONALFLOW/NFVOL*B587)),D587)</f>
        <v>8.5459708508073024E-4</v>
      </c>
      <c r="K587">
        <f t="shared" si="89"/>
        <v>217.5518311320709</v>
      </c>
      <c r="L587">
        <f t="shared" si="90"/>
        <v>435.1036622641418</v>
      </c>
      <c r="M587">
        <f t="shared" si="91"/>
        <v>1305.3109867924265</v>
      </c>
      <c r="N587">
        <f t="shared" si="93"/>
        <v>536</v>
      </c>
    </row>
    <row r="588" spans="2:14" x14ac:dyDescent="0.2">
      <c r="B588">
        <f t="shared" si="85"/>
        <v>537</v>
      </c>
      <c r="C588" t="str">
        <f>IF(B587&lt;User!$B$25, Quellstärke/(Volumen*Verlustrate)*(1-EXP(-Verlustrate*B588)),"")</f>
        <v/>
      </c>
      <c r="D588">
        <f>IF(B588&gt;User!$B$25, Quellstärke/(Volumen*Verlustrate)*(1-EXP(-Verlustrate*User!$B$25))  * EXP(-Verlustrate*(B588-User!$B$25)), "")</f>
        <v>8.316911979960491E-4</v>
      </c>
      <c r="E588">
        <f t="shared" si="94"/>
        <v>8.316911979960491E-4</v>
      </c>
      <c r="F588">
        <f t="shared" si="86"/>
        <v>197.75746365077663</v>
      </c>
      <c r="G588">
        <f t="shared" si="87"/>
        <v>395.51492730155326</v>
      </c>
      <c r="H588">
        <f t="shared" si="88"/>
        <v>1186.5447819046606</v>
      </c>
      <c r="I588">
        <f t="shared" si="92"/>
        <v>537</v>
      </c>
      <c r="J588">
        <f>IF(B587&lt;User!$B$25, C588+C$32/(INTERZONALFLOW)*(1-EXP(-INTERZONALFLOW/NFVOL*B588)),D588)</f>
        <v>8.316911979960491E-4</v>
      </c>
      <c r="K588">
        <f t="shared" si="89"/>
        <v>217.55183736975488</v>
      </c>
      <c r="L588">
        <f t="shared" si="90"/>
        <v>435.10367473950976</v>
      </c>
      <c r="M588">
        <f t="shared" si="91"/>
        <v>1305.3110242185305</v>
      </c>
      <c r="N588">
        <f t="shared" si="93"/>
        <v>537</v>
      </c>
    </row>
    <row r="589" spans="2:14" x14ac:dyDescent="0.2">
      <c r="B589">
        <f t="shared" si="85"/>
        <v>538</v>
      </c>
      <c r="C589" t="str">
        <f>IF(B588&lt;User!$B$25, Quellstärke/(Volumen*Verlustrate)*(1-EXP(-Verlustrate*B589)),"")</f>
        <v/>
      </c>
      <c r="D589">
        <f>IF(B589&gt;User!$B$25, Quellstärke/(Volumen*Verlustrate)*(1-EXP(-Verlustrate*User!$B$25))  * EXP(-Verlustrate*(B589-User!$B$25)), "")</f>
        <v>8.0939926065715692E-4</v>
      </c>
      <c r="E589">
        <f t="shared" si="94"/>
        <v>8.0939926065715692E-4</v>
      </c>
      <c r="F589">
        <f t="shared" si="86"/>
        <v>197.75746972127109</v>
      </c>
      <c r="G589">
        <f t="shared" si="87"/>
        <v>395.51493944254219</v>
      </c>
      <c r="H589">
        <f t="shared" si="88"/>
        <v>1186.5448183276274</v>
      </c>
      <c r="I589">
        <f t="shared" si="92"/>
        <v>538</v>
      </c>
      <c r="J589">
        <f>IF(B588&lt;User!$B$25, C589+C$32/(INTERZONALFLOW)*(1-EXP(-INTERZONALFLOW/NFVOL*B589)),D589)</f>
        <v>8.0939926065715692E-4</v>
      </c>
      <c r="K589">
        <f t="shared" si="89"/>
        <v>217.55184344024934</v>
      </c>
      <c r="L589">
        <f t="shared" si="90"/>
        <v>435.10368688049869</v>
      </c>
      <c r="M589">
        <f t="shared" si="91"/>
        <v>1305.3110606414973</v>
      </c>
      <c r="N589">
        <f t="shared" si="93"/>
        <v>538</v>
      </c>
    </row>
    <row r="590" spans="2:14" x14ac:dyDescent="0.2">
      <c r="B590">
        <f t="shared" si="85"/>
        <v>539</v>
      </c>
      <c r="C590" t="str">
        <f>IF(B589&lt;User!$B$25, Quellstärke/(Volumen*Verlustrate)*(1-EXP(-Verlustrate*B590)),"")</f>
        <v/>
      </c>
      <c r="D590">
        <f>IF(B590&gt;User!$B$25, Quellstärke/(Volumen*Verlustrate)*(1-EXP(-Verlustrate*User!$B$25))  * EXP(-Verlustrate*(B590-User!$B$25)), "")</f>
        <v>7.8770481728179017E-4</v>
      </c>
      <c r="E590">
        <f t="shared" si="94"/>
        <v>7.8770481728179017E-4</v>
      </c>
      <c r="F590">
        <f t="shared" si="86"/>
        <v>197.75747562905721</v>
      </c>
      <c r="G590">
        <f t="shared" si="87"/>
        <v>395.51495125811442</v>
      </c>
      <c r="H590">
        <f t="shared" si="88"/>
        <v>1186.5448537743441</v>
      </c>
      <c r="I590">
        <f t="shared" si="92"/>
        <v>539</v>
      </c>
      <c r="J590">
        <f>IF(B589&lt;User!$B$25, C590+C$32/(INTERZONALFLOW)*(1-EXP(-INTERZONALFLOW/NFVOL*B590)),D590)</f>
        <v>7.8770481728179017E-4</v>
      </c>
      <c r="K590">
        <f t="shared" si="89"/>
        <v>217.55184934803546</v>
      </c>
      <c r="L590">
        <f t="shared" si="90"/>
        <v>435.10369869607092</v>
      </c>
      <c r="M590">
        <f t="shared" si="91"/>
        <v>1305.3110960882141</v>
      </c>
      <c r="N590">
        <f t="shared" si="93"/>
        <v>539</v>
      </c>
    </row>
    <row r="591" spans="2:14" x14ac:dyDescent="0.2">
      <c r="B591">
        <f t="shared" si="85"/>
        <v>540</v>
      </c>
      <c r="C591" t="str">
        <f>IF(B590&lt;User!$B$25, Quellstärke/(Volumen*Verlustrate)*(1-EXP(-Verlustrate*B591)),"")</f>
        <v/>
      </c>
      <c r="D591">
        <f>IF(B591&gt;User!$B$25, Quellstärke/(Volumen*Verlustrate)*(1-EXP(-Verlustrate*User!$B$25))  * EXP(-Verlustrate*(B591-User!$B$25)), "")</f>
        <v>7.6659185315436091E-4</v>
      </c>
      <c r="E591">
        <f t="shared" si="94"/>
        <v>7.6659185315436091E-4</v>
      </c>
      <c r="F591">
        <f t="shared" si="86"/>
        <v>197.75748137849612</v>
      </c>
      <c r="G591">
        <f t="shared" si="87"/>
        <v>395.51496275699225</v>
      </c>
      <c r="H591">
        <f t="shared" si="88"/>
        <v>1186.5448882709775</v>
      </c>
      <c r="I591">
        <f t="shared" si="92"/>
        <v>540</v>
      </c>
      <c r="J591">
        <f>IF(B590&lt;User!$B$25, C591+C$32/(INTERZONALFLOW)*(1-EXP(-INTERZONALFLOW/NFVOL*B591)),D591)</f>
        <v>7.6659185315436091E-4</v>
      </c>
      <c r="K591">
        <f t="shared" si="89"/>
        <v>217.55185509747437</v>
      </c>
      <c r="L591">
        <f t="shared" si="90"/>
        <v>435.10371019494875</v>
      </c>
      <c r="M591">
        <f t="shared" si="91"/>
        <v>1305.3111305848474</v>
      </c>
      <c r="N591">
        <f t="shared" si="93"/>
        <v>540</v>
      </c>
    </row>
    <row r="592" spans="2:14" x14ac:dyDescent="0.2">
      <c r="B592">
        <f t="shared" si="85"/>
        <v>541</v>
      </c>
      <c r="C592" t="str">
        <f>IF(B591&lt;User!$B$25, Quellstärke/(Volumen*Verlustrate)*(1-EXP(-Verlustrate*B592)),"")</f>
        <v/>
      </c>
      <c r="D592">
        <f>IF(B592&gt;User!$B$25, Quellstärke/(Volumen*Verlustrate)*(1-EXP(-Verlustrate*User!$B$25))  * EXP(-Verlustrate*(B592-User!$B$25)), "")</f>
        <v>7.4604478280397297E-4</v>
      </c>
      <c r="E592">
        <f t="shared" si="94"/>
        <v>7.4604478280397297E-4</v>
      </c>
      <c r="F592">
        <f t="shared" si="86"/>
        <v>197.75748697383199</v>
      </c>
      <c r="G592">
        <f t="shared" si="87"/>
        <v>395.51497394766398</v>
      </c>
      <c r="H592">
        <f t="shared" si="88"/>
        <v>1186.5449218429926</v>
      </c>
      <c r="I592">
        <f t="shared" si="92"/>
        <v>541</v>
      </c>
      <c r="J592">
        <f>IF(B591&lt;User!$B$25, C592+C$32/(INTERZONALFLOW)*(1-EXP(-INTERZONALFLOW/NFVOL*B592)),D592)</f>
        <v>7.4604478280397297E-4</v>
      </c>
      <c r="K592">
        <f t="shared" si="89"/>
        <v>217.55186069281024</v>
      </c>
      <c r="L592">
        <f t="shared" si="90"/>
        <v>435.10372138562047</v>
      </c>
      <c r="M592">
        <f t="shared" si="91"/>
        <v>1305.3111641568626</v>
      </c>
      <c r="N592">
        <f t="shared" si="93"/>
        <v>541</v>
      </c>
    </row>
    <row r="593" spans="2:14" x14ac:dyDescent="0.2">
      <c r="B593">
        <f t="shared" si="85"/>
        <v>542</v>
      </c>
      <c r="C593" t="str">
        <f>IF(B592&lt;User!$B$25, Quellstärke/(Volumen*Verlustrate)*(1-EXP(-Verlustrate*B593)),"")</f>
        <v/>
      </c>
      <c r="D593">
        <f>IF(B593&gt;User!$B$25, Quellstärke/(Volumen*Verlustrate)*(1-EXP(-Verlustrate*User!$B$25))  * EXP(-Verlustrate*(B593-User!$B$25)), "")</f>
        <v>7.2604843849932558E-4</v>
      </c>
      <c r="E593">
        <f t="shared" si="94"/>
        <v>7.2604843849932558E-4</v>
      </c>
      <c r="F593">
        <f t="shared" si="86"/>
        <v>197.75749241919527</v>
      </c>
      <c r="G593">
        <f t="shared" si="87"/>
        <v>395.51498483839055</v>
      </c>
      <c r="H593">
        <f t="shared" si="88"/>
        <v>1186.5449545151723</v>
      </c>
      <c r="I593">
        <f t="shared" si="92"/>
        <v>542</v>
      </c>
      <c r="J593">
        <f>IF(B592&lt;User!$B$25, C593+C$32/(INTERZONALFLOW)*(1-EXP(-INTERZONALFLOW/NFVOL*B593)),D593)</f>
        <v>7.2604843849932558E-4</v>
      </c>
      <c r="K593">
        <f t="shared" si="89"/>
        <v>217.55186613817352</v>
      </c>
      <c r="L593">
        <f t="shared" si="90"/>
        <v>435.10373227634705</v>
      </c>
      <c r="M593">
        <f t="shared" si="91"/>
        <v>1305.3111968290423</v>
      </c>
      <c r="N593">
        <f t="shared" si="93"/>
        <v>542</v>
      </c>
    </row>
    <row r="594" spans="2:14" x14ac:dyDescent="0.2">
      <c r="B594">
        <f t="shared" si="85"/>
        <v>543</v>
      </c>
      <c r="C594" t="str">
        <f>IF(B593&lt;User!$B$25, Quellstärke/(Volumen*Verlustrate)*(1-EXP(-Verlustrate*B594)),"")</f>
        <v/>
      </c>
      <c r="D594">
        <f>IF(B594&gt;User!$B$25, Quellstärke/(Volumen*Verlustrate)*(1-EXP(-Verlustrate*User!$B$25))  * EXP(-Verlustrate*(B594-User!$B$25)), "")</f>
        <v>7.0658805905197031E-4</v>
      </c>
      <c r="E594">
        <f t="shared" si="94"/>
        <v>7.0658805905197031E-4</v>
      </c>
      <c r="F594">
        <f t="shared" si="86"/>
        <v>197.75749771860572</v>
      </c>
      <c r="G594">
        <f t="shared" si="87"/>
        <v>395.51499543721144</v>
      </c>
      <c r="H594">
        <f t="shared" si="88"/>
        <v>1186.5449863116351</v>
      </c>
      <c r="I594">
        <f t="shared" si="92"/>
        <v>543</v>
      </c>
      <c r="J594">
        <f>IF(B593&lt;User!$B$25, C594+C$32/(INTERZONALFLOW)*(1-EXP(-INTERZONALFLOW/NFVOL*B594)),D594)</f>
        <v>7.0658805905197031E-4</v>
      </c>
      <c r="K594">
        <f t="shared" si="89"/>
        <v>217.55187143758397</v>
      </c>
      <c r="L594">
        <f t="shared" si="90"/>
        <v>435.10374287516794</v>
      </c>
      <c r="M594">
        <f t="shared" si="91"/>
        <v>1305.311228625505</v>
      </c>
      <c r="N594">
        <f t="shared" si="93"/>
        <v>543</v>
      </c>
    </row>
    <row r="595" spans="2:14" x14ac:dyDescent="0.2">
      <c r="B595">
        <f t="shared" si="85"/>
        <v>544</v>
      </c>
      <c r="C595" t="str">
        <f>IF(B594&lt;User!$B$25, Quellstärke/(Volumen*Verlustrate)*(1-EXP(-Verlustrate*B595)),"")</f>
        <v/>
      </c>
      <c r="D595">
        <f>IF(B595&gt;User!$B$25, Quellstärke/(Volumen*Verlustrate)*(1-EXP(-Verlustrate*User!$B$25))  * EXP(-Verlustrate*(B595-User!$B$25)), "")</f>
        <v>6.8764927891969358E-4</v>
      </c>
      <c r="E595">
        <f t="shared" si="94"/>
        <v>6.8764927891969358E-4</v>
      </c>
      <c r="F595">
        <f t="shared" si="86"/>
        <v>197.75750287597532</v>
      </c>
      <c r="G595">
        <f t="shared" si="87"/>
        <v>395.51500575195064</v>
      </c>
      <c r="H595">
        <f t="shared" si="88"/>
        <v>1186.5450172558526</v>
      </c>
      <c r="I595">
        <f t="shared" si="92"/>
        <v>544</v>
      </c>
      <c r="J595">
        <f>IF(B594&lt;User!$B$25, C595+C$32/(INTERZONALFLOW)*(1-EXP(-INTERZONALFLOW/NFVOL*B595)),D595)</f>
        <v>6.8764927891969358E-4</v>
      </c>
      <c r="K595">
        <f t="shared" si="89"/>
        <v>217.55187659495357</v>
      </c>
      <c r="L595">
        <f t="shared" si="90"/>
        <v>435.10375318990714</v>
      </c>
      <c r="M595">
        <f t="shared" si="91"/>
        <v>1305.3112595697226</v>
      </c>
      <c r="N595">
        <f t="shared" si="93"/>
        <v>544</v>
      </c>
    </row>
    <row r="596" spans="2:14" x14ac:dyDescent="0.2">
      <c r="B596">
        <f t="shared" si="85"/>
        <v>545</v>
      </c>
      <c r="C596" t="str">
        <f>IF(B595&lt;User!$B$25, Quellstärke/(Volumen*Verlustrate)*(1-EXP(-Verlustrate*B596)),"")</f>
        <v/>
      </c>
      <c r="D596">
        <f>IF(B596&gt;User!$B$25, Quellstärke/(Volumen*Verlustrate)*(1-EXP(-Verlustrate*User!$B$25))  * EXP(-Verlustrate*(B596-User!$B$25)), "")</f>
        <v>6.6921811760195049E-4</v>
      </c>
      <c r="E596">
        <f t="shared" si="94"/>
        <v>6.6921811760195049E-4</v>
      </c>
      <c r="F596">
        <f t="shared" si="86"/>
        <v>197.75750789511119</v>
      </c>
      <c r="G596">
        <f t="shared" si="87"/>
        <v>395.51501579022238</v>
      </c>
      <c r="H596">
        <f t="shared" si="88"/>
        <v>1186.5450473706678</v>
      </c>
      <c r="I596">
        <f t="shared" si="92"/>
        <v>545</v>
      </c>
      <c r="J596">
        <f>IF(B595&lt;User!$B$25, C596+C$32/(INTERZONALFLOW)*(1-EXP(-INTERZONALFLOW/NFVOL*B596)),D596)</f>
        <v>6.6921811760195049E-4</v>
      </c>
      <c r="K596">
        <f t="shared" si="89"/>
        <v>217.55188161408944</v>
      </c>
      <c r="L596">
        <f t="shared" si="90"/>
        <v>435.10376322817888</v>
      </c>
      <c r="M596">
        <f t="shared" si="91"/>
        <v>1305.3112896845378</v>
      </c>
      <c r="N596">
        <f t="shared" si="93"/>
        <v>545</v>
      </c>
    </row>
    <row r="597" spans="2:14" x14ac:dyDescent="0.2">
      <c r="B597">
        <f t="shared" si="85"/>
        <v>546</v>
      </c>
      <c r="C597" t="str">
        <f>IF(B596&lt;User!$B$25, Quellstärke/(Volumen*Verlustrate)*(1-EXP(-Verlustrate*B597)),"")</f>
        <v/>
      </c>
      <c r="D597">
        <f>IF(B597&gt;User!$B$25, Quellstärke/(Volumen*Verlustrate)*(1-EXP(-Verlustrate*User!$B$25))  * EXP(-Verlustrate*(B597-User!$B$25)), "")</f>
        <v>6.5128096931953486E-4</v>
      </c>
      <c r="E597">
        <f t="shared" si="94"/>
        <v>6.5128096931953486E-4</v>
      </c>
      <c r="F597">
        <f t="shared" si="86"/>
        <v>197.75751277971847</v>
      </c>
      <c r="G597">
        <f t="shared" si="87"/>
        <v>395.51502555943694</v>
      </c>
      <c r="H597">
        <f t="shared" si="88"/>
        <v>1186.5450766783115</v>
      </c>
      <c r="I597">
        <f t="shared" si="92"/>
        <v>546</v>
      </c>
      <c r="J597">
        <f>IF(B596&lt;User!$B$25, C597+C$32/(INTERZONALFLOW)*(1-EXP(-INTERZONALFLOW/NFVOL*B597)),D597)</f>
        <v>6.5128096931953486E-4</v>
      </c>
      <c r="K597">
        <f t="shared" si="89"/>
        <v>217.55188649869672</v>
      </c>
      <c r="L597">
        <f t="shared" si="90"/>
        <v>435.10377299739343</v>
      </c>
      <c r="M597">
        <f t="shared" si="91"/>
        <v>1305.3113189921814</v>
      </c>
      <c r="N597">
        <f t="shared" si="93"/>
        <v>546</v>
      </c>
    </row>
    <row r="598" spans="2:14" x14ac:dyDescent="0.2">
      <c r="B598">
        <f t="shared" si="85"/>
        <v>547</v>
      </c>
      <c r="C598" t="str">
        <f>IF(B597&lt;User!$B$25, Quellstärke/(Volumen*Verlustrate)*(1-EXP(-Verlustrate*B598)),"")</f>
        <v/>
      </c>
      <c r="D598">
        <f>IF(B598&gt;User!$B$25, Quellstärke/(Volumen*Verlustrate)*(1-EXP(-Verlustrate*User!$B$25))  * EXP(-Verlustrate*(B598-User!$B$25)), "")</f>
        <v>6.338245929708783E-4</v>
      </c>
      <c r="E598">
        <f t="shared" si="94"/>
        <v>6.338245929708783E-4</v>
      </c>
      <c r="F598">
        <f t="shared" si="86"/>
        <v>197.7575175334029</v>
      </c>
      <c r="G598">
        <f t="shared" si="87"/>
        <v>395.51503506680581</v>
      </c>
      <c r="H598">
        <f t="shared" si="88"/>
        <v>1186.5451052004182</v>
      </c>
      <c r="I598">
        <f t="shared" si="92"/>
        <v>547</v>
      </c>
      <c r="J598">
        <f>IF(B597&lt;User!$B$25, C598+C$32/(INTERZONALFLOW)*(1-EXP(-INTERZONALFLOW/NFVOL*B598)),D598)</f>
        <v>6.338245929708783E-4</v>
      </c>
      <c r="K598">
        <f t="shared" si="89"/>
        <v>217.55189125238115</v>
      </c>
      <c r="L598">
        <f t="shared" si="90"/>
        <v>435.10378250476231</v>
      </c>
      <c r="M598">
        <f t="shared" si="91"/>
        <v>1305.3113475142882</v>
      </c>
      <c r="N598">
        <f t="shared" si="93"/>
        <v>547</v>
      </c>
    </row>
    <row r="599" spans="2:14" x14ac:dyDescent="0.2">
      <c r="B599">
        <f t="shared" si="85"/>
        <v>548</v>
      </c>
      <c r="C599" t="str">
        <f>IF(B598&lt;User!$B$25, Quellstärke/(Volumen*Verlustrate)*(1-EXP(-Verlustrate*B599)),"")</f>
        <v/>
      </c>
      <c r="D599">
        <f>IF(B599&gt;User!$B$25, Quellstärke/(Volumen*Verlustrate)*(1-EXP(-Verlustrate*User!$B$25))  * EXP(-Verlustrate*(B599-User!$B$25)), "")</f>
        <v>6.168361023575345E-4</v>
      </c>
      <c r="E599">
        <f t="shared" si="94"/>
        <v>6.168361023575345E-4</v>
      </c>
      <c r="F599">
        <f t="shared" si="86"/>
        <v>197.75752215967367</v>
      </c>
      <c r="G599">
        <f t="shared" si="87"/>
        <v>395.51504431934734</v>
      </c>
      <c r="H599">
        <f t="shared" si="88"/>
        <v>1186.5451329580428</v>
      </c>
      <c r="I599">
        <f t="shared" si="92"/>
        <v>548</v>
      </c>
      <c r="J599">
        <f>IF(B598&lt;User!$B$25, C599+C$32/(INTERZONALFLOW)*(1-EXP(-INTERZONALFLOW/NFVOL*B599)),D599)</f>
        <v>6.168361023575345E-4</v>
      </c>
      <c r="K599">
        <f t="shared" si="89"/>
        <v>217.55189587865192</v>
      </c>
      <c r="L599">
        <f t="shared" si="90"/>
        <v>435.10379175730384</v>
      </c>
      <c r="M599">
        <f t="shared" si="91"/>
        <v>1305.3113752719128</v>
      </c>
      <c r="N599">
        <f t="shared" si="93"/>
        <v>548</v>
      </c>
    </row>
    <row r="600" spans="2:14" x14ac:dyDescent="0.2">
      <c r="B600">
        <f t="shared" si="85"/>
        <v>549</v>
      </c>
      <c r="C600" t="str">
        <f>IF(B599&lt;User!$B$25, Quellstärke/(Volumen*Verlustrate)*(1-EXP(-Verlustrate*B600)),"")</f>
        <v/>
      </c>
      <c r="D600">
        <f>IF(B600&gt;User!$B$25, Quellstärke/(Volumen*Verlustrate)*(1-EXP(-Verlustrate*User!$B$25))  * EXP(-Verlustrate*(B600-User!$B$25)), "")</f>
        <v>6.0030295667166912E-4</v>
      </c>
      <c r="E600">
        <f t="shared" si="94"/>
        <v>6.0030295667166912E-4</v>
      </c>
      <c r="F600">
        <f t="shared" si="86"/>
        <v>197.75752666194583</v>
      </c>
      <c r="G600">
        <f t="shared" si="87"/>
        <v>395.51505332389166</v>
      </c>
      <c r="H600">
        <f t="shared" si="88"/>
        <v>1186.545159971676</v>
      </c>
      <c r="I600">
        <f t="shared" si="92"/>
        <v>549</v>
      </c>
      <c r="J600">
        <f>IF(B599&lt;User!$B$25, C600+C$32/(INTERZONALFLOW)*(1-EXP(-INTERZONALFLOW/NFVOL*B600)),D600)</f>
        <v>6.0030295667166912E-4</v>
      </c>
      <c r="K600">
        <f t="shared" si="89"/>
        <v>217.55190038092408</v>
      </c>
      <c r="L600">
        <f t="shared" si="90"/>
        <v>435.10380076184816</v>
      </c>
      <c r="M600">
        <f t="shared" si="91"/>
        <v>1305.3114022855459</v>
      </c>
      <c r="N600">
        <f t="shared" si="93"/>
        <v>549</v>
      </c>
    </row>
    <row r="601" spans="2:14" x14ac:dyDescent="0.2">
      <c r="B601">
        <f t="shared" si="85"/>
        <v>550</v>
      </c>
      <c r="C601" t="str">
        <f>IF(B600&lt;User!$B$25, Quellstärke/(Volumen*Verlustrate)*(1-EXP(-Verlustrate*B601)),"")</f>
        <v/>
      </c>
      <c r="D601">
        <f>IF(B601&gt;User!$B$25, Quellstärke/(Volumen*Verlustrate)*(1-EXP(-Verlustrate*User!$B$25))  * EXP(-Verlustrate*(B601-User!$B$25)), "")</f>
        <v>5.8421295123849745E-4</v>
      </c>
      <c r="E601">
        <f t="shared" si="94"/>
        <v>5.8421295123849745E-4</v>
      </c>
      <c r="F601">
        <f t="shared" si="86"/>
        <v>197.75753104354297</v>
      </c>
      <c r="G601">
        <f t="shared" si="87"/>
        <v>395.51506208708594</v>
      </c>
      <c r="H601">
        <f t="shared" si="88"/>
        <v>1186.5451862612588</v>
      </c>
      <c r="I601">
        <f t="shared" si="92"/>
        <v>550</v>
      </c>
      <c r="J601">
        <f>IF(B600&lt;User!$B$25, C601+C$32/(INTERZONALFLOW)*(1-EXP(-INTERZONALFLOW/NFVOL*B601)),D601)</f>
        <v>5.8421295123849745E-4</v>
      </c>
      <c r="K601">
        <f t="shared" si="89"/>
        <v>217.55190476252122</v>
      </c>
      <c r="L601">
        <f t="shared" si="90"/>
        <v>435.10380952504244</v>
      </c>
      <c r="M601">
        <f t="shared" si="91"/>
        <v>1305.3114285751287</v>
      </c>
      <c r="N601">
        <f t="shared" si="93"/>
        <v>550</v>
      </c>
    </row>
    <row r="602" spans="2:14" x14ac:dyDescent="0.2">
      <c r="B602">
        <f t="shared" si="85"/>
        <v>551</v>
      </c>
      <c r="C602" t="str">
        <f>IF(B601&lt;User!$B$25, Quellstärke/(Volumen*Verlustrate)*(1-EXP(-Verlustrate*B602)),"")</f>
        <v/>
      </c>
      <c r="D602">
        <f>IF(B602&gt;User!$B$25, Quellstärke/(Volumen*Verlustrate)*(1-EXP(-Verlustrate*User!$B$25))  * EXP(-Verlustrate*(B602-User!$B$25)), "")</f>
        <v>5.6855420850687158E-4</v>
      </c>
      <c r="E602">
        <f t="shared" si="94"/>
        <v>5.6855420850687158E-4</v>
      </c>
      <c r="F602">
        <f t="shared" si="86"/>
        <v>197.75753530769953</v>
      </c>
      <c r="G602">
        <f t="shared" si="87"/>
        <v>395.51507061539905</v>
      </c>
      <c r="H602">
        <f t="shared" si="88"/>
        <v>1186.5452118461981</v>
      </c>
      <c r="I602">
        <f t="shared" si="92"/>
        <v>551</v>
      </c>
      <c r="J602">
        <f>IF(B601&lt;User!$B$25, C602+C$32/(INTERZONALFLOW)*(1-EXP(-INTERZONALFLOW/NFVOL*B602)),D602)</f>
        <v>5.6855420850687158E-4</v>
      </c>
      <c r="K602">
        <f t="shared" si="89"/>
        <v>217.55190902667778</v>
      </c>
      <c r="L602">
        <f t="shared" si="90"/>
        <v>435.10381805335555</v>
      </c>
      <c r="M602">
        <f t="shared" si="91"/>
        <v>1305.311454160068</v>
      </c>
      <c r="N602">
        <f t="shared" si="93"/>
        <v>551</v>
      </c>
    </row>
    <row r="603" spans="2:14" x14ac:dyDescent="0.2">
      <c r="B603">
        <f t="shared" si="85"/>
        <v>552</v>
      </c>
      <c r="C603" t="str">
        <f>IF(B602&lt;User!$B$25, Quellstärke/(Volumen*Verlustrate)*(1-EXP(-Verlustrate*B603)),"")</f>
        <v/>
      </c>
      <c r="D603">
        <f>IF(B603&gt;User!$B$25, Quellstärke/(Volumen*Verlustrate)*(1-EXP(-Verlustrate*User!$B$25))  * EXP(-Verlustrate*(B603-User!$B$25)), "")</f>
        <v>5.5331516928132992E-4</v>
      </c>
      <c r="E603">
        <f t="shared" si="94"/>
        <v>5.5331516928132992E-4</v>
      </c>
      <c r="F603">
        <f t="shared" si="86"/>
        <v>197.7575394575633</v>
      </c>
      <c r="G603">
        <f t="shared" si="87"/>
        <v>395.51507891512659</v>
      </c>
      <c r="H603">
        <f t="shared" si="88"/>
        <v>1186.5452367453806</v>
      </c>
      <c r="I603">
        <f t="shared" si="92"/>
        <v>552</v>
      </c>
      <c r="J603">
        <f>IF(B602&lt;User!$B$25, C603+C$32/(INTERZONALFLOW)*(1-EXP(-INTERZONALFLOW/NFVOL*B603)),D603)</f>
        <v>5.5331516928132992E-4</v>
      </c>
      <c r="K603">
        <f t="shared" si="89"/>
        <v>217.55191317654155</v>
      </c>
      <c r="L603">
        <f t="shared" si="90"/>
        <v>435.10382635308309</v>
      </c>
      <c r="M603">
        <f t="shared" si="91"/>
        <v>1305.3114790592506</v>
      </c>
      <c r="N603">
        <f t="shared" si="93"/>
        <v>552</v>
      </c>
    </row>
    <row r="604" spans="2:14" x14ac:dyDescent="0.2">
      <c r="B604">
        <f t="shared" si="85"/>
        <v>553</v>
      </c>
      <c r="C604" t="str">
        <f>IF(B603&lt;User!$B$25, Quellstärke/(Volumen*Verlustrate)*(1-EXP(-Verlustrate*B604)),"")</f>
        <v/>
      </c>
      <c r="D604">
        <f>IF(B604&gt;User!$B$25, Quellstärke/(Volumen*Verlustrate)*(1-EXP(-Verlustrate*User!$B$25))  * EXP(-Verlustrate*(B604-User!$B$25)), "")</f>
        <v>5.3848458418917359E-4</v>
      </c>
      <c r="E604">
        <f t="shared" si="94"/>
        <v>5.3848458418917359E-4</v>
      </c>
      <c r="F604">
        <f t="shared" si="86"/>
        <v>197.75754349619768</v>
      </c>
      <c r="G604">
        <f t="shared" si="87"/>
        <v>395.51508699239537</v>
      </c>
      <c r="H604">
        <f t="shared" si="88"/>
        <v>1186.5452609771869</v>
      </c>
      <c r="I604">
        <f t="shared" si="92"/>
        <v>553</v>
      </c>
      <c r="J604">
        <f>IF(B603&lt;User!$B$25, C604+C$32/(INTERZONALFLOW)*(1-EXP(-INTERZONALFLOW/NFVOL*B604)),D604)</f>
        <v>5.3848458418917359E-4</v>
      </c>
      <c r="K604">
        <f t="shared" si="89"/>
        <v>217.55191721517593</v>
      </c>
      <c r="L604">
        <f t="shared" si="90"/>
        <v>435.10383443035187</v>
      </c>
      <c r="M604">
        <f t="shared" si="91"/>
        <v>1305.3115032910569</v>
      </c>
      <c r="N604">
        <f t="shared" si="93"/>
        <v>553</v>
      </c>
    </row>
    <row r="605" spans="2:14" x14ac:dyDescent="0.2">
      <c r="B605">
        <f t="shared" si="85"/>
        <v>554</v>
      </c>
      <c r="C605" t="str">
        <f>IF(B604&lt;User!$B$25, Quellstärke/(Volumen*Verlustrate)*(1-EXP(-Verlustrate*B605)),"")</f>
        <v/>
      </c>
      <c r="D605">
        <f>IF(B605&gt;User!$B$25, Quellstärke/(Volumen*Verlustrate)*(1-EXP(-Verlustrate*User!$B$25))  * EXP(-Verlustrate*(B605-User!$B$25)), "")</f>
        <v>5.240515053762338E-4</v>
      </c>
      <c r="E605">
        <f t="shared" si="94"/>
        <v>5.240515053762338E-4</v>
      </c>
      <c r="F605">
        <f t="shared" si="86"/>
        <v>197.75754742658398</v>
      </c>
      <c r="G605">
        <f t="shared" si="87"/>
        <v>395.51509485316797</v>
      </c>
      <c r="H605">
        <f t="shared" si="88"/>
        <v>1186.5452845595046</v>
      </c>
      <c r="I605">
        <f t="shared" si="92"/>
        <v>554</v>
      </c>
      <c r="J605">
        <f>IF(B604&lt;User!$B$25, C605+C$32/(INTERZONALFLOW)*(1-EXP(-INTERZONALFLOW/NFVOL*B605)),D605)</f>
        <v>5.240515053762338E-4</v>
      </c>
      <c r="K605">
        <f t="shared" si="89"/>
        <v>217.55192114556223</v>
      </c>
      <c r="L605">
        <f t="shared" si="90"/>
        <v>435.10384229112447</v>
      </c>
      <c r="M605">
        <f t="shared" si="91"/>
        <v>1305.3115268733745</v>
      </c>
      <c r="N605">
        <f t="shared" si="93"/>
        <v>554</v>
      </c>
    </row>
    <row r="606" spans="2:14" x14ac:dyDescent="0.2">
      <c r="B606">
        <f t="shared" si="85"/>
        <v>555</v>
      </c>
      <c r="C606" t="str">
        <f>IF(B605&lt;User!$B$25, Quellstärke/(Volumen*Verlustrate)*(1-EXP(-Verlustrate*B606)),"")</f>
        <v/>
      </c>
      <c r="D606">
        <f>IF(B606&gt;User!$B$25, Quellstärke/(Volumen*Verlustrate)*(1-EXP(-Verlustrate*User!$B$25))  * EXP(-Verlustrate*(B606-User!$B$25)), "")</f>
        <v>5.1000527842523676E-4</v>
      </c>
      <c r="E606">
        <f t="shared" si="94"/>
        <v>5.1000527842523676E-4</v>
      </c>
      <c r="F606">
        <f t="shared" si="86"/>
        <v>197.75755125162357</v>
      </c>
      <c r="G606">
        <f t="shared" si="87"/>
        <v>395.51510250324714</v>
      </c>
      <c r="H606">
        <f t="shared" si="88"/>
        <v>1186.5453075097421</v>
      </c>
      <c r="I606">
        <f t="shared" si="92"/>
        <v>555</v>
      </c>
      <c r="J606">
        <f>IF(B605&lt;User!$B$25, C606+C$32/(INTERZONALFLOW)*(1-EXP(-INTERZONALFLOW/NFVOL*B606)),D606)</f>
        <v>5.1000527842523676E-4</v>
      </c>
      <c r="K606">
        <f t="shared" si="89"/>
        <v>217.55192497060182</v>
      </c>
      <c r="L606">
        <f t="shared" si="90"/>
        <v>435.10384994120363</v>
      </c>
      <c r="M606">
        <f t="shared" si="91"/>
        <v>1305.311549823612</v>
      </c>
      <c r="N606">
        <f t="shared" si="93"/>
        <v>555</v>
      </c>
    </row>
    <row r="607" spans="2:14" x14ac:dyDescent="0.2">
      <c r="B607">
        <f t="shared" si="85"/>
        <v>556</v>
      </c>
      <c r="C607" t="str">
        <f>IF(B606&lt;User!$B$25, Quellstärke/(Volumen*Verlustrate)*(1-EXP(-Verlustrate*B607)),"")</f>
        <v/>
      </c>
      <c r="D607">
        <f>IF(B607&gt;User!$B$25, Quellstärke/(Volumen*Verlustrate)*(1-EXP(-Verlustrate*User!$B$25))  * EXP(-Verlustrate*(B607-User!$B$25)), "")</f>
        <v>4.9633553449076457E-4</v>
      </c>
      <c r="E607">
        <f t="shared" si="94"/>
        <v>4.9633553449076457E-4</v>
      </c>
      <c r="F607">
        <f t="shared" si="86"/>
        <v>197.75755497414008</v>
      </c>
      <c r="G607">
        <f t="shared" si="87"/>
        <v>395.51510994828016</v>
      </c>
      <c r="H607">
        <f t="shared" si="88"/>
        <v>1186.545329844841</v>
      </c>
      <c r="I607">
        <f t="shared" si="92"/>
        <v>556</v>
      </c>
      <c r="J607">
        <f>IF(B606&lt;User!$B$25, C607+C$32/(INTERZONALFLOW)*(1-EXP(-INTERZONALFLOW/NFVOL*B607)),D607)</f>
        <v>4.9633553449076457E-4</v>
      </c>
      <c r="K607">
        <f t="shared" si="89"/>
        <v>217.55192869311833</v>
      </c>
      <c r="L607">
        <f t="shared" si="90"/>
        <v>435.10385738623665</v>
      </c>
      <c r="M607">
        <f t="shared" si="91"/>
        <v>1305.311572158711</v>
      </c>
      <c r="N607">
        <f t="shared" si="93"/>
        <v>556</v>
      </c>
    </row>
    <row r="608" spans="2:14" x14ac:dyDescent="0.2">
      <c r="B608">
        <f t="shared" si="85"/>
        <v>557</v>
      </c>
      <c r="C608" t="str">
        <f>IF(B607&lt;User!$B$25, Quellstärke/(Volumen*Verlustrate)*(1-EXP(-Verlustrate*B608)),"")</f>
        <v/>
      </c>
      <c r="D608">
        <f>IF(B608&gt;User!$B$25, Quellstärke/(Volumen*Verlustrate)*(1-EXP(-Verlustrate*User!$B$25))  * EXP(-Verlustrate*(B608-User!$B$25)), "")</f>
        <v>4.8303218264503993E-4</v>
      </c>
      <c r="E608">
        <f t="shared" si="94"/>
        <v>4.8303218264503993E-4</v>
      </c>
      <c r="F608">
        <f t="shared" si="86"/>
        <v>197.75755859688144</v>
      </c>
      <c r="G608">
        <f t="shared" si="87"/>
        <v>395.51511719376288</v>
      </c>
      <c r="H608">
        <f t="shared" si="88"/>
        <v>1186.5453515812892</v>
      </c>
      <c r="I608">
        <f t="shared" si="92"/>
        <v>557</v>
      </c>
      <c r="J608">
        <f>IF(B607&lt;User!$B$25, C608+C$32/(INTERZONALFLOW)*(1-EXP(-INTERZONALFLOW/NFVOL*B608)),D608)</f>
        <v>4.8303218264503993E-4</v>
      </c>
      <c r="K608">
        <f t="shared" si="89"/>
        <v>217.55193231585969</v>
      </c>
      <c r="L608">
        <f t="shared" si="90"/>
        <v>435.10386463171938</v>
      </c>
      <c r="M608">
        <f t="shared" si="91"/>
        <v>1305.3115938951591</v>
      </c>
      <c r="N608">
        <f t="shared" si="93"/>
        <v>557</v>
      </c>
    </row>
    <row r="609" spans="2:14" x14ac:dyDescent="0.2">
      <c r="B609">
        <f t="shared" si="85"/>
        <v>558</v>
      </c>
      <c r="C609" t="str">
        <f>IF(B608&lt;User!$B$25, Quellstärke/(Volumen*Verlustrate)*(1-EXP(-Verlustrate*B609)),"")</f>
        <v/>
      </c>
      <c r="D609">
        <f>IF(B609&gt;User!$B$25, Quellstärke/(Volumen*Verlustrate)*(1-EXP(-Verlustrate*User!$B$25))  * EXP(-Verlustrate*(B609-User!$B$25)), "")</f>
        <v>4.7008540242885274E-4</v>
      </c>
      <c r="E609">
        <f t="shared" si="94"/>
        <v>4.7008540242885274E-4</v>
      </c>
      <c r="F609">
        <f t="shared" si="86"/>
        <v>197.75756212252196</v>
      </c>
      <c r="G609">
        <f t="shared" si="87"/>
        <v>395.51512424504392</v>
      </c>
      <c r="H609">
        <f t="shared" si="88"/>
        <v>1186.5453727351323</v>
      </c>
      <c r="I609">
        <f t="shared" si="92"/>
        <v>558</v>
      </c>
      <c r="J609">
        <f>IF(B608&lt;User!$B$25, C609+C$32/(INTERZONALFLOW)*(1-EXP(-INTERZONALFLOW/NFVOL*B609)),D609)</f>
        <v>4.7008540242885274E-4</v>
      </c>
      <c r="K609">
        <f t="shared" si="89"/>
        <v>217.55193584150021</v>
      </c>
      <c r="L609">
        <f t="shared" si="90"/>
        <v>435.10387168300042</v>
      </c>
      <c r="M609">
        <f t="shared" si="91"/>
        <v>1305.3116150490023</v>
      </c>
      <c r="N609">
        <f t="shared" si="93"/>
        <v>558</v>
      </c>
    </row>
    <row r="610" spans="2:14" x14ac:dyDescent="0.2">
      <c r="B610">
        <f t="shared" si="85"/>
        <v>559</v>
      </c>
      <c r="C610" t="str">
        <f>IF(B609&lt;User!$B$25, Quellstärke/(Volumen*Verlustrate)*(1-EXP(-Verlustrate*B610)),"")</f>
        <v/>
      </c>
      <c r="D610">
        <f>IF(B610&gt;User!$B$25, Quellstärke/(Volumen*Verlustrate)*(1-EXP(-Verlustrate*User!$B$25))  * EXP(-Verlustrate*(B610-User!$B$25)), "")</f>
        <v>4.5748563660215981E-4</v>
      </c>
      <c r="E610">
        <f t="shared" si="94"/>
        <v>4.5748563660215981E-4</v>
      </c>
      <c r="F610">
        <f t="shared" si="86"/>
        <v>197.75756555366422</v>
      </c>
      <c r="G610">
        <f t="shared" si="87"/>
        <v>395.51513110732844</v>
      </c>
      <c r="H610">
        <f t="shared" si="88"/>
        <v>1186.545393321986</v>
      </c>
      <c r="I610">
        <f t="shared" si="92"/>
        <v>559</v>
      </c>
      <c r="J610">
        <f>IF(B609&lt;User!$B$25, C610+C$32/(INTERZONALFLOW)*(1-EXP(-INTERZONALFLOW/NFVOL*B610)),D610)</f>
        <v>4.5748563660215981E-4</v>
      </c>
      <c r="K610">
        <f t="shared" si="89"/>
        <v>217.55193927264247</v>
      </c>
      <c r="L610">
        <f t="shared" si="90"/>
        <v>435.10387854528494</v>
      </c>
      <c r="M610">
        <f t="shared" si="91"/>
        <v>1305.311635635856</v>
      </c>
      <c r="N610">
        <f t="shared" si="93"/>
        <v>559</v>
      </c>
    </row>
    <row r="611" spans="2:14" x14ac:dyDescent="0.2">
      <c r="B611">
        <f t="shared" si="85"/>
        <v>560</v>
      </c>
      <c r="C611" t="str">
        <f>IF(B610&lt;User!$B$25, Quellstärke/(Volumen*Verlustrate)*(1-EXP(-Verlustrate*B611)),"")</f>
        <v/>
      </c>
      <c r="D611">
        <f>IF(B611&gt;User!$B$25, Quellstärke/(Volumen*Verlustrate)*(1-EXP(-Verlustrate*User!$B$25))  * EXP(-Verlustrate*(B611-User!$B$25)), "")</f>
        <v>4.4522358408897729E-4</v>
      </c>
      <c r="E611">
        <f t="shared" si="94"/>
        <v>4.4522358408897729E-4</v>
      </c>
      <c r="F611">
        <f t="shared" si="86"/>
        <v>197.75756889284111</v>
      </c>
      <c r="G611">
        <f t="shared" si="87"/>
        <v>395.51513778568221</v>
      </c>
      <c r="H611">
        <f t="shared" si="88"/>
        <v>1186.5454133570472</v>
      </c>
      <c r="I611">
        <f t="shared" si="92"/>
        <v>560</v>
      </c>
      <c r="J611">
        <f>IF(B610&lt;User!$B$25, C611+C$32/(INTERZONALFLOW)*(1-EXP(-INTERZONALFLOW/NFVOL*B611)),D611)</f>
        <v>4.4522358408897729E-4</v>
      </c>
      <c r="K611">
        <f t="shared" si="89"/>
        <v>217.55194261181936</v>
      </c>
      <c r="L611">
        <f t="shared" si="90"/>
        <v>435.10388522363871</v>
      </c>
      <c r="M611">
        <f t="shared" si="91"/>
        <v>1305.3116556709172</v>
      </c>
      <c r="N611">
        <f t="shared" si="93"/>
        <v>560</v>
      </c>
    </row>
    <row r="612" spans="2:14" x14ac:dyDescent="0.2">
      <c r="B612">
        <f t="shared" si="85"/>
        <v>561</v>
      </c>
      <c r="C612" t="str">
        <f>IF(B611&lt;User!$B$25, Quellstärke/(Volumen*Verlustrate)*(1-EXP(-Verlustrate*B612)),"")</f>
        <v/>
      </c>
      <c r="D612">
        <f>IF(B612&gt;User!$B$25, Quellstärke/(Volumen*Verlustrate)*(1-EXP(-Verlustrate*User!$B$25))  * EXP(-Verlustrate*(B612-User!$B$25)), "")</f>
        <v>4.3329019311138563E-4</v>
      </c>
      <c r="E612">
        <f t="shared" si="94"/>
        <v>4.3329019311138563E-4</v>
      </c>
      <c r="F612">
        <f t="shared" si="86"/>
        <v>197.75757214251755</v>
      </c>
      <c r="G612">
        <f t="shared" si="87"/>
        <v>395.51514428503509</v>
      </c>
      <c r="H612">
        <f t="shared" si="88"/>
        <v>1186.5454328551059</v>
      </c>
      <c r="I612">
        <f t="shared" si="92"/>
        <v>561</v>
      </c>
      <c r="J612">
        <f>IF(B611&lt;User!$B$25, C612+C$32/(INTERZONALFLOW)*(1-EXP(-INTERZONALFLOW/NFVOL*B612)),D612)</f>
        <v>4.3329019311138563E-4</v>
      </c>
      <c r="K612">
        <f t="shared" si="89"/>
        <v>217.5519458614958</v>
      </c>
      <c r="L612">
        <f t="shared" si="90"/>
        <v>435.10389172299159</v>
      </c>
      <c r="M612">
        <f t="shared" si="91"/>
        <v>1305.3116751689759</v>
      </c>
      <c r="N612">
        <f t="shared" si="93"/>
        <v>561</v>
      </c>
    </row>
    <row r="613" spans="2:14" x14ac:dyDescent="0.2">
      <c r="B613">
        <f t="shared" si="85"/>
        <v>562</v>
      </c>
      <c r="C613" t="str">
        <f>IF(B612&lt;User!$B$25, Quellstärke/(Volumen*Verlustrate)*(1-EXP(-Verlustrate*B613)),"")</f>
        <v/>
      </c>
      <c r="D613">
        <f>IF(B613&gt;User!$B$25, Quellstärke/(Volumen*Verlustrate)*(1-EXP(-Verlustrate*User!$B$25))  * EXP(-Verlustrate*(B613-User!$B$25)), "")</f>
        <v>4.2167665450755157E-4</v>
      </c>
      <c r="E613">
        <f t="shared" si="94"/>
        <v>4.2167665450755157E-4</v>
      </c>
      <c r="F613">
        <f t="shared" si="86"/>
        <v>197.75757530509244</v>
      </c>
      <c r="G613">
        <f t="shared" si="87"/>
        <v>395.51515061018489</v>
      </c>
      <c r="H613">
        <f t="shared" si="88"/>
        <v>1186.5454518305553</v>
      </c>
      <c r="I613">
        <f t="shared" si="92"/>
        <v>562</v>
      </c>
      <c r="J613">
        <f>IF(B612&lt;User!$B$25, C613+C$32/(INTERZONALFLOW)*(1-EXP(-INTERZONALFLOW/NFVOL*B613)),D613)</f>
        <v>4.2167665450755157E-4</v>
      </c>
      <c r="K613">
        <f t="shared" si="89"/>
        <v>217.55194902407069</v>
      </c>
      <c r="L613">
        <f t="shared" si="90"/>
        <v>435.10389804814139</v>
      </c>
      <c r="M613">
        <f t="shared" si="91"/>
        <v>1305.3116941444252</v>
      </c>
      <c r="N613">
        <f t="shared" si="93"/>
        <v>562</v>
      </c>
    </row>
    <row r="614" spans="2:14" x14ac:dyDescent="0.2">
      <c r="B614">
        <f t="shared" si="85"/>
        <v>563</v>
      </c>
      <c r="C614" t="str">
        <f>IF(B613&lt;User!$B$25, Quellstärke/(Volumen*Verlustrate)*(1-EXP(-Verlustrate*B614)),"")</f>
        <v/>
      </c>
      <c r="D614">
        <f>IF(B614&gt;User!$B$25, Quellstärke/(Volumen*Verlustrate)*(1-EXP(-Verlustrate*User!$B$25))  * EXP(-Verlustrate*(B614-User!$B$25)), "")</f>
        <v>4.1037439522886111E-4</v>
      </c>
      <c r="E614">
        <f t="shared" si="94"/>
        <v>4.1037439522886111E-4</v>
      </c>
      <c r="F614">
        <f t="shared" si="86"/>
        <v>197.75757838290042</v>
      </c>
      <c r="G614">
        <f t="shared" si="87"/>
        <v>395.51515676580084</v>
      </c>
      <c r="H614">
        <f t="shared" si="88"/>
        <v>1186.545470297403</v>
      </c>
      <c r="I614">
        <f t="shared" si="92"/>
        <v>563</v>
      </c>
      <c r="J614">
        <f>IF(B613&lt;User!$B$25, C614+C$32/(INTERZONALFLOW)*(1-EXP(-INTERZONALFLOW/NFVOL*B614)),D614)</f>
        <v>4.1037439522886111E-4</v>
      </c>
      <c r="K614">
        <f t="shared" si="89"/>
        <v>217.55195210187867</v>
      </c>
      <c r="L614">
        <f t="shared" si="90"/>
        <v>435.10390420375734</v>
      </c>
      <c r="M614">
        <f t="shared" si="91"/>
        <v>1305.3117126112729</v>
      </c>
      <c r="N614">
        <f t="shared" si="93"/>
        <v>563</v>
      </c>
    </row>
    <row r="615" spans="2:14" x14ac:dyDescent="0.2">
      <c r="B615">
        <f t="shared" si="85"/>
        <v>564</v>
      </c>
      <c r="C615" t="str">
        <f>IF(B614&lt;User!$B$25, Quellstärke/(Volumen*Verlustrate)*(1-EXP(-Verlustrate*B615)),"")</f>
        <v/>
      </c>
      <c r="D615">
        <f>IF(B615&gt;User!$B$25, Quellstärke/(Volumen*Verlustrate)*(1-EXP(-Verlustrate*User!$B$25))  * EXP(-Verlustrate*(B615-User!$B$25)), "")</f>
        <v>3.9937507201133726E-4</v>
      </c>
      <c r="E615">
        <f t="shared" si="94"/>
        <v>3.9937507201133726E-4</v>
      </c>
      <c r="F615">
        <f t="shared" si="86"/>
        <v>197.75758137821347</v>
      </c>
      <c r="G615">
        <f t="shared" si="87"/>
        <v>395.51516275642695</v>
      </c>
      <c r="H615">
        <f t="shared" si="88"/>
        <v>1186.5454882692811</v>
      </c>
      <c r="I615">
        <f t="shared" si="92"/>
        <v>564</v>
      </c>
      <c r="J615">
        <f>IF(B614&lt;User!$B$25, C615+C$32/(INTERZONALFLOW)*(1-EXP(-INTERZONALFLOW/NFVOL*B615)),D615)</f>
        <v>3.9937507201133726E-4</v>
      </c>
      <c r="K615">
        <f t="shared" si="89"/>
        <v>217.55195509719172</v>
      </c>
      <c r="L615">
        <f t="shared" si="90"/>
        <v>435.10391019438345</v>
      </c>
      <c r="M615">
        <f t="shared" si="91"/>
        <v>1305.3117305831511</v>
      </c>
      <c r="N615">
        <f t="shared" si="93"/>
        <v>564</v>
      </c>
    </row>
    <row r="616" spans="2:14" x14ac:dyDescent="0.2">
      <c r="B616">
        <f t="shared" si="85"/>
        <v>565</v>
      </c>
      <c r="C616" t="str">
        <f>IF(B615&lt;User!$B$25, Quellstärke/(Volumen*Verlustrate)*(1-EXP(-Verlustrate*B616)),"")</f>
        <v/>
      </c>
      <c r="D616">
        <f>IF(B616&gt;User!$B$25, Quellstärke/(Volumen*Verlustrate)*(1-EXP(-Verlustrate*User!$B$25))  * EXP(-Verlustrate*(B616-User!$B$25)), "")</f>
        <v>3.8867056521669569E-4</v>
      </c>
      <c r="E616">
        <f t="shared" si="94"/>
        <v>3.8867056521669569E-4</v>
      </c>
      <c r="F616">
        <f t="shared" si="86"/>
        <v>197.7575842932427</v>
      </c>
      <c r="G616">
        <f t="shared" si="87"/>
        <v>395.5151685864854</v>
      </c>
      <c r="H616">
        <f t="shared" si="88"/>
        <v>1186.5455057594565</v>
      </c>
      <c r="I616">
        <f t="shared" si="92"/>
        <v>565</v>
      </c>
      <c r="J616">
        <f>IF(B615&lt;User!$B$25, C616+C$32/(INTERZONALFLOW)*(1-EXP(-INTERZONALFLOW/NFVOL*B616)),D616)</f>
        <v>3.8867056521669569E-4</v>
      </c>
      <c r="K616">
        <f t="shared" si="89"/>
        <v>217.55195801222095</v>
      </c>
      <c r="L616">
        <f t="shared" si="90"/>
        <v>435.1039160244419</v>
      </c>
      <c r="M616">
        <f t="shared" si="91"/>
        <v>1305.3117480733265</v>
      </c>
      <c r="N616">
        <f t="shared" si="93"/>
        <v>565</v>
      </c>
    </row>
    <row r="617" spans="2:14" x14ac:dyDescent="0.2">
      <c r="B617">
        <f t="shared" si="85"/>
        <v>566</v>
      </c>
      <c r="C617" t="str">
        <f>IF(B616&lt;User!$B$25, Quellstärke/(Volumen*Verlustrate)*(1-EXP(-Verlustrate*B617)),"")</f>
        <v/>
      </c>
      <c r="D617">
        <f>IF(B617&gt;User!$B$25, Quellstärke/(Volumen*Verlustrate)*(1-EXP(-Verlustrate*User!$B$25))  * EXP(-Verlustrate*(B617-User!$B$25)), "")</f>
        <v>3.782529728384677E-4</v>
      </c>
      <c r="E617">
        <f t="shared" si="94"/>
        <v>3.782529728384677E-4</v>
      </c>
      <c r="F617">
        <f t="shared" si="86"/>
        <v>197.75758713014</v>
      </c>
      <c r="G617">
        <f t="shared" si="87"/>
        <v>395.51517426027999</v>
      </c>
      <c r="H617">
        <f t="shared" si="88"/>
        <v>1186.5455227808404</v>
      </c>
      <c r="I617">
        <f t="shared" si="92"/>
        <v>566</v>
      </c>
      <c r="J617">
        <f>IF(B616&lt;User!$B$25, C617+C$32/(INTERZONALFLOW)*(1-EXP(-INTERZONALFLOW/NFVOL*B617)),D617)</f>
        <v>3.782529728384677E-4</v>
      </c>
      <c r="K617">
        <f t="shared" si="89"/>
        <v>217.55196084911825</v>
      </c>
      <c r="L617">
        <f t="shared" si="90"/>
        <v>435.10392169823649</v>
      </c>
      <c r="M617">
        <f t="shared" si="91"/>
        <v>1305.3117650947104</v>
      </c>
      <c r="N617">
        <f t="shared" si="93"/>
        <v>566</v>
      </c>
    </row>
    <row r="618" spans="2:14" x14ac:dyDescent="0.2">
      <c r="B618">
        <f t="shared" si="85"/>
        <v>567</v>
      </c>
      <c r="C618" t="str">
        <f>IF(B617&lt;User!$B$25, Quellstärke/(Volumen*Verlustrate)*(1-EXP(-Verlustrate*B618)),"")</f>
        <v/>
      </c>
      <c r="D618">
        <f>IF(B618&gt;User!$B$25, Quellstärke/(Volumen*Verlustrate)*(1-EXP(-Verlustrate*User!$B$25))  * EXP(-Verlustrate*(B618-User!$B$25)), "")</f>
        <v>3.6811460466878933E-4</v>
      </c>
      <c r="E618">
        <f t="shared" si="94"/>
        <v>3.6811460466878933E-4</v>
      </c>
      <c r="F618">
        <f t="shared" si="86"/>
        <v>197.75758989099953</v>
      </c>
      <c r="G618">
        <f t="shared" si="87"/>
        <v>395.51517978199905</v>
      </c>
      <c r="H618">
        <f t="shared" si="88"/>
        <v>1186.5455393459977</v>
      </c>
      <c r="I618">
        <f t="shared" si="92"/>
        <v>567</v>
      </c>
      <c r="J618">
        <f>IF(B617&lt;User!$B$25, C618+C$32/(INTERZONALFLOW)*(1-EXP(-INTERZONALFLOW/NFVOL*B618)),D618)</f>
        <v>3.6811460466878933E-4</v>
      </c>
      <c r="K618">
        <f t="shared" si="89"/>
        <v>217.55196360997778</v>
      </c>
      <c r="L618">
        <f t="shared" si="90"/>
        <v>435.10392721995555</v>
      </c>
      <c r="M618">
        <f t="shared" si="91"/>
        <v>1305.3117816598676</v>
      </c>
      <c r="N618">
        <f t="shared" si="93"/>
        <v>567</v>
      </c>
    </row>
    <row r="619" spans="2:14" x14ac:dyDescent="0.2">
      <c r="B619">
        <f t="shared" si="85"/>
        <v>568</v>
      </c>
      <c r="C619" t="str">
        <f>IF(B618&lt;User!$B$25, Quellstärke/(Volumen*Verlustrate)*(1-EXP(-Verlustrate*B619)),"")</f>
        <v/>
      </c>
      <c r="D619">
        <f>IF(B619&gt;User!$B$25, Quellstärke/(Volumen*Verlustrate)*(1-EXP(-Verlustrate*User!$B$25))  * EXP(-Verlustrate*(B619-User!$B$25)), "")</f>
        <v>3.5824797662152791E-4</v>
      </c>
      <c r="E619">
        <f t="shared" si="94"/>
        <v>3.5824797662152791E-4</v>
      </c>
      <c r="F619">
        <f t="shared" si="86"/>
        <v>197.75759257785936</v>
      </c>
      <c r="G619">
        <f t="shared" si="87"/>
        <v>395.51518515571871</v>
      </c>
      <c r="H619">
        <f t="shared" si="88"/>
        <v>1186.5455554671566</v>
      </c>
      <c r="I619">
        <f t="shared" si="92"/>
        <v>568</v>
      </c>
      <c r="J619">
        <f>IF(B618&lt;User!$B$25, C619+C$32/(INTERZONALFLOW)*(1-EXP(-INTERZONALFLOW/NFVOL*B619)),D619)</f>
        <v>3.5824797662152791E-4</v>
      </c>
      <c r="K619">
        <f t="shared" si="89"/>
        <v>217.55196629683761</v>
      </c>
      <c r="L619">
        <f t="shared" si="90"/>
        <v>435.10393259367521</v>
      </c>
      <c r="M619">
        <f t="shared" si="91"/>
        <v>1305.3117977810266</v>
      </c>
      <c r="N619">
        <f t="shared" si="93"/>
        <v>568</v>
      </c>
    </row>
    <row r="620" spans="2:14" x14ac:dyDescent="0.2">
      <c r="B620">
        <f t="shared" si="85"/>
        <v>569</v>
      </c>
      <c r="C620" t="str">
        <f>IF(B619&lt;User!$B$25, Quellstärke/(Volumen*Verlustrate)*(1-EXP(-Verlustrate*B620)),"")</f>
        <v/>
      </c>
      <c r="D620">
        <f>IF(B620&gt;User!$B$25, Quellstärke/(Volumen*Verlustrate)*(1-EXP(-Verlustrate*User!$B$25))  * EXP(-Verlustrate*(B620-User!$B$25)), "")</f>
        <v>3.4864580520757728E-4</v>
      </c>
      <c r="E620">
        <f t="shared" si="94"/>
        <v>3.4864580520757728E-4</v>
      </c>
      <c r="F620">
        <f t="shared" si="86"/>
        <v>197.75759519270289</v>
      </c>
      <c r="G620">
        <f t="shared" si="87"/>
        <v>395.51519038540579</v>
      </c>
      <c r="H620">
        <f t="shared" si="88"/>
        <v>1186.5455711562179</v>
      </c>
      <c r="I620">
        <f t="shared" si="92"/>
        <v>569</v>
      </c>
      <c r="J620">
        <f>IF(B619&lt;User!$B$25, C620+C$32/(INTERZONALFLOW)*(1-EXP(-INTERZONALFLOW/NFVOL*B620)),D620)</f>
        <v>3.4864580520757728E-4</v>
      </c>
      <c r="K620">
        <f t="shared" si="89"/>
        <v>217.55196891168114</v>
      </c>
      <c r="L620">
        <f t="shared" si="90"/>
        <v>435.10393782336229</v>
      </c>
      <c r="M620">
        <f t="shared" si="91"/>
        <v>1305.3118134700878</v>
      </c>
      <c r="N620">
        <f t="shared" si="93"/>
        <v>569</v>
      </c>
    </row>
    <row r="621" spans="2:14" x14ac:dyDescent="0.2">
      <c r="B621">
        <f t="shared" si="85"/>
        <v>570</v>
      </c>
      <c r="C621" t="str">
        <f>IF(B620&lt;User!$B$25, Quellstärke/(Volumen*Verlustrate)*(1-EXP(-Verlustrate*B621)),"")</f>
        <v/>
      </c>
      <c r="D621">
        <f>IF(B621&gt;User!$B$25, Quellstärke/(Volumen*Verlustrate)*(1-EXP(-Verlustrate*User!$B$25))  * EXP(-Verlustrate*(B621-User!$B$25)), "")</f>
        <v>3.3930100215822203E-4</v>
      </c>
      <c r="E621">
        <f t="shared" si="94"/>
        <v>3.3930100215822203E-4</v>
      </c>
      <c r="F621">
        <f t="shared" si="86"/>
        <v>197.7575977374604</v>
      </c>
      <c r="G621">
        <f t="shared" si="87"/>
        <v>395.5151954749208</v>
      </c>
      <c r="H621">
        <f t="shared" si="88"/>
        <v>1186.5455864247629</v>
      </c>
      <c r="I621">
        <f t="shared" si="92"/>
        <v>570</v>
      </c>
      <c r="J621">
        <f>IF(B620&lt;User!$B$25, C621+C$32/(INTERZONALFLOW)*(1-EXP(-INTERZONALFLOW/NFVOL*B621)),D621)</f>
        <v>3.3930100215822203E-4</v>
      </c>
      <c r="K621">
        <f t="shared" si="89"/>
        <v>217.55197145643865</v>
      </c>
      <c r="L621">
        <f t="shared" si="90"/>
        <v>435.1039429128773</v>
      </c>
      <c r="M621">
        <f t="shared" si="91"/>
        <v>1305.3118287386328</v>
      </c>
      <c r="N621">
        <f t="shared" si="93"/>
        <v>570</v>
      </c>
    </row>
    <row r="622" spans="2:14" x14ac:dyDescent="0.2">
      <c r="B622">
        <f t="shared" si="85"/>
        <v>571</v>
      </c>
      <c r="C622" t="str">
        <f>IF(B621&lt;User!$B$25, Quellstärke/(Volumen*Verlustrate)*(1-EXP(-Verlustrate*B622)),"")</f>
        <v/>
      </c>
      <c r="D622">
        <f>IF(B622&gt;User!$B$25, Quellstärke/(Volumen*Verlustrate)*(1-EXP(-Verlustrate*User!$B$25))  * EXP(-Verlustrate*(B622-User!$B$25)), "")</f>
        <v>3.3020666919262253E-4</v>
      </c>
      <c r="E622">
        <f t="shared" si="94"/>
        <v>3.3020666919262253E-4</v>
      </c>
      <c r="F622">
        <f t="shared" si="86"/>
        <v>197.75760021401041</v>
      </c>
      <c r="G622">
        <f t="shared" si="87"/>
        <v>395.51520042802082</v>
      </c>
      <c r="H622">
        <f t="shared" si="88"/>
        <v>1186.545601284063</v>
      </c>
      <c r="I622">
        <f t="shared" si="92"/>
        <v>571</v>
      </c>
      <c r="J622">
        <f>IF(B621&lt;User!$B$25, C622+C$32/(INTERZONALFLOW)*(1-EXP(-INTERZONALFLOW/NFVOL*B622)),D622)</f>
        <v>3.3020666919262253E-4</v>
      </c>
      <c r="K622">
        <f t="shared" si="89"/>
        <v>217.55197393298866</v>
      </c>
      <c r="L622">
        <f t="shared" si="90"/>
        <v>435.10394786597732</v>
      </c>
      <c r="M622">
        <f t="shared" si="91"/>
        <v>1305.3118435979329</v>
      </c>
      <c r="N622">
        <f t="shared" si="93"/>
        <v>571</v>
      </c>
    </row>
    <row r="623" spans="2:14" x14ac:dyDescent="0.2">
      <c r="B623">
        <f t="shared" si="85"/>
        <v>572</v>
      </c>
      <c r="C623" t="str">
        <f>IF(B622&lt;User!$B$25, Quellstärke/(Volumen*Verlustrate)*(1-EXP(-Verlustrate*B623)),"")</f>
        <v/>
      </c>
      <c r="D623">
        <f>IF(B623&gt;User!$B$25, Quellstärke/(Volumen*Verlustrate)*(1-EXP(-Verlustrate*User!$B$25))  * EXP(-Verlustrate*(B623-User!$B$25)), "")</f>
        <v>3.2135609292553827E-4</v>
      </c>
      <c r="E623">
        <f t="shared" si="94"/>
        <v>3.2135609292553827E-4</v>
      </c>
      <c r="F623">
        <f t="shared" si="86"/>
        <v>197.75760262418112</v>
      </c>
      <c r="G623">
        <f t="shared" si="87"/>
        <v>395.51520524836224</v>
      </c>
      <c r="H623">
        <f t="shared" si="88"/>
        <v>1186.5456157450872</v>
      </c>
      <c r="I623">
        <f t="shared" si="92"/>
        <v>572</v>
      </c>
      <c r="J623">
        <f>IF(B622&lt;User!$B$25, C623+C$32/(INTERZONALFLOW)*(1-EXP(-INTERZONALFLOW/NFVOL*B623)),D623)</f>
        <v>3.2135609292553827E-4</v>
      </c>
      <c r="K623">
        <f t="shared" si="89"/>
        <v>217.55197634315937</v>
      </c>
      <c r="L623">
        <f t="shared" si="90"/>
        <v>435.10395268631873</v>
      </c>
      <c r="M623">
        <f t="shared" si="91"/>
        <v>1305.3118580589571</v>
      </c>
      <c r="N623">
        <f t="shared" si="93"/>
        <v>572</v>
      </c>
    </row>
    <row r="624" spans="2:14" x14ac:dyDescent="0.2">
      <c r="B624">
        <f t="shared" si="85"/>
        <v>573</v>
      </c>
      <c r="C624" t="str">
        <f>IF(B623&lt;User!$B$25, Quellstärke/(Volumen*Verlustrate)*(1-EXP(-Verlustrate*B624)),"")</f>
        <v/>
      </c>
      <c r="D624">
        <f>IF(B624&gt;User!$B$25, Quellstärke/(Volumen*Verlustrate)*(1-EXP(-Verlustrate*User!$B$25))  * EXP(-Verlustrate*(B624-User!$B$25)), "")</f>
        <v>3.1274273991154877E-4</v>
      </c>
      <c r="E624">
        <f t="shared" si="94"/>
        <v>3.1274273991154877E-4</v>
      </c>
      <c r="F624">
        <f t="shared" si="86"/>
        <v>197.75760496975167</v>
      </c>
      <c r="G624">
        <f t="shared" si="87"/>
        <v>395.51520993950334</v>
      </c>
      <c r="H624">
        <f t="shared" si="88"/>
        <v>1186.5456298185104</v>
      </c>
      <c r="I624">
        <f t="shared" si="92"/>
        <v>573</v>
      </c>
      <c r="J624">
        <f>IF(B623&lt;User!$B$25, C624+C$32/(INTERZONALFLOW)*(1-EXP(-INTERZONALFLOW/NFVOL*B624)),D624)</f>
        <v>3.1274273991154877E-4</v>
      </c>
      <c r="K624">
        <f t="shared" si="89"/>
        <v>217.55197868872992</v>
      </c>
      <c r="L624">
        <f t="shared" si="90"/>
        <v>435.10395737745984</v>
      </c>
      <c r="M624">
        <f t="shared" si="91"/>
        <v>1305.3118721323804</v>
      </c>
      <c r="N624">
        <f t="shared" si="93"/>
        <v>573</v>
      </c>
    </row>
    <row r="625" spans="2:14" x14ac:dyDescent="0.2">
      <c r="B625">
        <f t="shared" si="85"/>
        <v>574</v>
      </c>
      <c r="C625" t="str">
        <f>IF(B624&lt;User!$B$25, Quellstärke/(Volumen*Verlustrate)*(1-EXP(-Verlustrate*B625)),"")</f>
        <v/>
      </c>
      <c r="D625">
        <f>IF(B625&gt;User!$B$25, Quellstärke/(Volumen*Verlustrate)*(1-EXP(-Verlustrate*User!$B$25))  * EXP(-Verlustrate*(B625-User!$B$25)), "")</f>
        <v>3.0436025182209946E-4</v>
      </c>
      <c r="E625">
        <f t="shared" si="94"/>
        <v>3.0436025182209946E-4</v>
      </c>
      <c r="F625">
        <f t="shared" si="86"/>
        <v>197.75760725245357</v>
      </c>
      <c r="G625">
        <f t="shared" si="87"/>
        <v>395.51521450490714</v>
      </c>
      <c r="H625">
        <f t="shared" si="88"/>
        <v>1186.5456435147216</v>
      </c>
      <c r="I625">
        <f t="shared" si="92"/>
        <v>574</v>
      </c>
      <c r="J625">
        <f>IF(B624&lt;User!$B$25, C625+C$32/(INTERZONALFLOW)*(1-EXP(-INTERZONALFLOW/NFVOL*B625)),D625)</f>
        <v>3.0436025182209946E-4</v>
      </c>
      <c r="K625">
        <f t="shared" si="89"/>
        <v>217.55198097143182</v>
      </c>
      <c r="L625">
        <f t="shared" si="90"/>
        <v>435.10396194286363</v>
      </c>
      <c r="M625">
        <f t="shared" si="91"/>
        <v>1305.3118858285916</v>
      </c>
      <c r="N625">
        <f t="shared" si="93"/>
        <v>574</v>
      </c>
    </row>
    <row r="626" spans="2:14" x14ac:dyDescent="0.2">
      <c r="B626">
        <f t="shared" si="85"/>
        <v>575</v>
      </c>
      <c r="C626" t="str">
        <f>IF(B625&lt;User!$B$25, Quellstärke/(Volumen*Verlustrate)*(1-EXP(-Verlustrate*B626)),"")</f>
        <v/>
      </c>
      <c r="D626">
        <f>IF(B626&gt;User!$B$25, Quellstärke/(Volumen*Verlustrate)*(1-EXP(-Verlustrate*User!$B$25))  * EXP(-Verlustrate*(B626-User!$B$25)), "")</f>
        <v>2.9620244075181766E-4</v>
      </c>
      <c r="E626">
        <f t="shared" si="94"/>
        <v>2.9620244075181766E-4</v>
      </c>
      <c r="F626">
        <f t="shared" si="86"/>
        <v>197.75760947397188</v>
      </c>
      <c r="G626">
        <f t="shared" si="87"/>
        <v>395.51521894794377</v>
      </c>
      <c r="H626">
        <f t="shared" si="88"/>
        <v>1186.5456568438315</v>
      </c>
      <c r="I626">
        <f t="shared" si="92"/>
        <v>575</v>
      </c>
      <c r="J626">
        <f>IF(B625&lt;User!$B$25, C626+C$32/(INTERZONALFLOW)*(1-EXP(-INTERZONALFLOW/NFVOL*B626)),D626)</f>
        <v>2.9620244075181766E-4</v>
      </c>
      <c r="K626">
        <f t="shared" si="89"/>
        <v>217.55198319295013</v>
      </c>
      <c r="L626">
        <f t="shared" si="90"/>
        <v>435.10396638590026</v>
      </c>
      <c r="M626">
        <f t="shared" si="91"/>
        <v>1305.3118991577014</v>
      </c>
      <c r="N626">
        <f t="shared" si="93"/>
        <v>575</v>
      </c>
    </row>
    <row r="627" spans="2:14" x14ac:dyDescent="0.2">
      <c r="B627">
        <f t="shared" si="85"/>
        <v>576</v>
      </c>
      <c r="C627" t="str">
        <f>IF(B626&lt;User!$B$25, Quellstärke/(Volumen*Verlustrate)*(1-EXP(-Verlustrate*B627)),"")</f>
        <v/>
      </c>
      <c r="D627">
        <f>IF(B627&gt;User!$B$25, Quellstärke/(Volumen*Verlustrate)*(1-EXP(-Verlustrate*User!$B$25))  * EXP(-Verlustrate*(B627-User!$B$25)), "")</f>
        <v>2.8826328465063957E-4</v>
      </c>
      <c r="E627">
        <f t="shared" si="94"/>
        <v>2.8826328465063957E-4</v>
      </c>
      <c r="F627">
        <f t="shared" si="86"/>
        <v>197.75761163594652</v>
      </c>
      <c r="G627">
        <f t="shared" si="87"/>
        <v>395.51522327189303</v>
      </c>
      <c r="H627">
        <f t="shared" si="88"/>
        <v>1186.5456698156793</v>
      </c>
      <c r="I627">
        <f t="shared" si="92"/>
        <v>576</v>
      </c>
      <c r="J627">
        <f>IF(B626&lt;User!$B$25, C627+C$32/(INTERZONALFLOW)*(1-EXP(-INTERZONALFLOW/NFVOL*B627)),D627)</f>
        <v>2.8826328465063957E-4</v>
      </c>
      <c r="K627">
        <f t="shared" si="89"/>
        <v>217.55198535492477</v>
      </c>
      <c r="L627">
        <f t="shared" si="90"/>
        <v>435.10397070984953</v>
      </c>
      <c r="M627">
        <f t="shared" si="91"/>
        <v>1305.3119121295492</v>
      </c>
      <c r="N627">
        <f t="shared" si="93"/>
        <v>576</v>
      </c>
    </row>
    <row r="628" spans="2:14" x14ac:dyDescent="0.2">
      <c r="B628">
        <f t="shared" si="85"/>
        <v>577</v>
      </c>
      <c r="C628" t="str">
        <f>IF(B627&lt;User!$B$25, Quellstärke/(Volumen*Verlustrate)*(1-EXP(-Verlustrate*B628)),"")</f>
        <v/>
      </c>
      <c r="D628">
        <f>IF(B628&gt;User!$B$25, Quellstärke/(Volumen*Verlustrate)*(1-EXP(-Verlustrate*User!$B$25))  * EXP(-Verlustrate*(B628-User!$B$25)), "")</f>
        <v>2.8053692287836277E-4</v>
      </c>
      <c r="E628">
        <f t="shared" si="94"/>
        <v>2.8053692287836277E-4</v>
      </c>
      <c r="F628">
        <f t="shared" si="86"/>
        <v>197.75761373997344</v>
      </c>
      <c r="G628">
        <f t="shared" si="87"/>
        <v>395.51522747994687</v>
      </c>
      <c r="H628">
        <f t="shared" si="88"/>
        <v>1186.5456824398409</v>
      </c>
      <c r="I628">
        <f t="shared" si="92"/>
        <v>577</v>
      </c>
      <c r="J628">
        <f>IF(B627&lt;User!$B$25, C628+C$32/(INTERZONALFLOW)*(1-EXP(-INTERZONALFLOW/NFVOL*B628)),D628)</f>
        <v>2.8053692287836277E-4</v>
      </c>
      <c r="K628">
        <f t="shared" si="89"/>
        <v>217.55198745895169</v>
      </c>
      <c r="L628">
        <f t="shared" si="90"/>
        <v>435.10397491790337</v>
      </c>
      <c r="M628">
        <f t="shared" si="91"/>
        <v>1305.3119247537109</v>
      </c>
      <c r="N628">
        <f t="shared" si="93"/>
        <v>577</v>
      </c>
    </row>
    <row r="629" spans="2:14" x14ac:dyDescent="0.2">
      <c r="B629">
        <f t="shared" ref="B629:B692" si="95">B628+1</f>
        <v>578</v>
      </c>
      <c r="C629" t="str">
        <f>IF(B628&lt;User!$B$25, Quellstärke/(Volumen*Verlustrate)*(1-EXP(-Verlustrate*B629)),"")</f>
        <v/>
      </c>
      <c r="D629">
        <f>IF(B629&gt;User!$B$25, Quellstärke/(Volumen*Verlustrate)*(1-EXP(-Verlustrate*User!$B$25))  * EXP(-Verlustrate*(B629-User!$B$25)), "")</f>
        <v>2.7301765187835904E-4</v>
      </c>
      <c r="E629">
        <f t="shared" si="94"/>
        <v>2.7301765187835904E-4</v>
      </c>
      <c r="F629">
        <f t="shared" ref="F629:F692" si="96">$E629*$E$25+F628</f>
        <v>197.75761578760583</v>
      </c>
      <c r="G629">
        <f t="shared" ref="G629:G692" si="97">$E629*$E$26+G628</f>
        <v>395.51523157521166</v>
      </c>
      <c r="H629">
        <f t="shared" ref="H629:H692" si="98">$E629*$E$27+H628</f>
        <v>1186.5456947256353</v>
      </c>
      <c r="I629">
        <f t="shared" si="92"/>
        <v>578</v>
      </c>
      <c r="J629">
        <f>IF(B628&lt;User!$B$25, C629+C$32/(INTERZONALFLOW)*(1-EXP(-INTERZONALFLOW/NFVOL*B629)),D629)</f>
        <v>2.7301765187835904E-4</v>
      </c>
      <c r="K629">
        <f t="shared" ref="K629:K692" si="99">$J629*$E$25+K628</f>
        <v>217.55198950658408</v>
      </c>
      <c r="L629">
        <f t="shared" ref="L629:L692" si="100">$J629*$E$26+L628</f>
        <v>435.10397901316816</v>
      </c>
      <c r="M629">
        <f t="shared" ref="M629:M692" si="101">$J629*$E$27+M628</f>
        <v>1305.3119370395052</v>
      </c>
      <c r="N629">
        <f t="shared" si="93"/>
        <v>578</v>
      </c>
    </row>
    <row r="630" spans="2:14" x14ac:dyDescent="0.2">
      <c r="B630">
        <f t="shared" si="95"/>
        <v>579</v>
      </c>
      <c r="C630" t="str">
        <f>IF(B629&lt;User!$B$25, Quellstärke/(Volumen*Verlustrate)*(1-EXP(-Verlustrate*B630)),"")</f>
        <v/>
      </c>
      <c r="D630">
        <f>IF(B630&gt;User!$B$25, Quellstärke/(Volumen*Verlustrate)*(1-EXP(-Verlustrate*User!$B$25))  * EXP(-Verlustrate*(B630-User!$B$25)), "")</f>
        <v>2.6569992096723649E-4</v>
      </c>
      <c r="E630">
        <f t="shared" si="94"/>
        <v>2.6569992096723649E-4</v>
      </c>
      <c r="F630">
        <f t="shared" si="96"/>
        <v>197.75761778035525</v>
      </c>
      <c r="G630">
        <f t="shared" si="97"/>
        <v>395.51523556071049</v>
      </c>
      <c r="H630">
        <f t="shared" si="98"/>
        <v>1186.5457066821316</v>
      </c>
      <c r="I630">
        <f t="shared" si="92"/>
        <v>579</v>
      </c>
      <c r="J630">
        <f>IF(B629&lt;User!$B$25, C630+C$32/(INTERZONALFLOW)*(1-EXP(-INTERZONALFLOW/NFVOL*B630)),D630)</f>
        <v>2.6569992096723649E-4</v>
      </c>
      <c r="K630">
        <f t="shared" si="99"/>
        <v>217.5519914993335</v>
      </c>
      <c r="L630">
        <f t="shared" si="100"/>
        <v>435.10398299866699</v>
      </c>
      <c r="M630">
        <f t="shared" si="101"/>
        <v>1305.3119489960015</v>
      </c>
      <c r="N630">
        <f t="shared" si="93"/>
        <v>579</v>
      </c>
    </row>
    <row r="631" spans="2:14" x14ac:dyDescent="0.2">
      <c r="B631">
        <f t="shared" si="95"/>
        <v>580</v>
      </c>
      <c r="C631" t="str">
        <f>IF(B630&lt;User!$B$25, Quellstärke/(Volumen*Verlustrate)*(1-EXP(-Verlustrate*B631)),"")</f>
        <v/>
      </c>
      <c r="D631">
        <f>IF(B631&gt;User!$B$25, Quellstärke/(Volumen*Verlustrate)*(1-EXP(-Verlustrate*User!$B$25))  * EXP(-Verlustrate*(B631-User!$B$25)), "")</f>
        <v>2.5857832823736077E-4</v>
      </c>
      <c r="E631">
        <f t="shared" si="94"/>
        <v>2.5857832823736077E-4</v>
      </c>
      <c r="F631">
        <f t="shared" si="96"/>
        <v>197.75761971969271</v>
      </c>
      <c r="G631">
        <f t="shared" si="97"/>
        <v>395.51523943938543</v>
      </c>
      <c r="H631">
        <f t="shared" si="98"/>
        <v>1186.5457183181563</v>
      </c>
      <c r="I631">
        <f t="shared" si="92"/>
        <v>580</v>
      </c>
      <c r="J631">
        <f>IF(B630&lt;User!$B$25, C631+C$32/(INTERZONALFLOW)*(1-EXP(-INTERZONALFLOW/NFVOL*B631)),D631)</f>
        <v>2.5857832823736077E-4</v>
      </c>
      <c r="K631">
        <f t="shared" si="99"/>
        <v>217.55199343867096</v>
      </c>
      <c r="L631">
        <f t="shared" si="100"/>
        <v>435.10398687734192</v>
      </c>
      <c r="M631">
        <f t="shared" si="101"/>
        <v>1305.3119606320263</v>
      </c>
      <c r="N631">
        <f t="shared" si="93"/>
        <v>580</v>
      </c>
    </row>
    <row r="632" spans="2:14" x14ac:dyDescent="0.2">
      <c r="B632">
        <f t="shared" si="95"/>
        <v>581</v>
      </c>
      <c r="C632" t="str">
        <f>IF(B631&lt;User!$B$25, Quellstärke/(Volumen*Verlustrate)*(1-EXP(-Verlustrate*B632)),"")</f>
        <v/>
      </c>
      <c r="D632">
        <f>IF(B632&gt;User!$B$25, Quellstärke/(Volumen*Verlustrate)*(1-EXP(-Verlustrate*User!$B$25))  * EXP(-Verlustrate*(B632-User!$B$25)), "")</f>
        <v>2.5164761656919368E-4</v>
      </c>
      <c r="E632">
        <f t="shared" si="94"/>
        <v>2.5164761656919368E-4</v>
      </c>
      <c r="F632">
        <f t="shared" si="96"/>
        <v>197.75762160704983</v>
      </c>
      <c r="G632">
        <f t="shared" si="97"/>
        <v>395.51524321409966</v>
      </c>
      <c r="H632">
        <f t="shared" si="98"/>
        <v>1186.545729642299</v>
      </c>
      <c r="I632">
        <f t="shared" ref="I632:I695" si="102">B632</f>
        <v>581</v>
      </c>
      <c r="J632">
        <f>IF(B631&lt;User!$B$25, C632+C$32/(INTERZONALFLOW)*(1-EXP(-INTERZONALFLOW/NFVOL*B632)),D632)</f>
        <v>2.5164761656919368E-4</v>
      </c>
      <c r="K632">
        <f t="shared" si="99"/>
        <v>217.55199532602808</v>
      </c>
      <c r="L632">
        <f t="shared" si="100"/>
        <v>435.10399065205615</v>
      </c>
      <c r="M632">
        <f t="shared" si="101"/>
        <v>1305.3119719561689</v>
      </c>
      <c r="N632">
        <f t="shared" si="93"/>
        <v>581</v>
      </c>
    </row>
    <row r="633" spans="2:14" x14ac:dyDescent="0.2">
      <c r="B633">
        <f t="shared" si="95"/>
        <v>582</v>
      </c>
      <c r="C633" t="str">
        <f>IF(B632&lt;User!$B$25, Quellstärke/(Volumen*Verlustrate)*(1-EXP(-Verlustrate*B633)),"")</f>
        <v/>
      </c>
      <c r="D633">
        <f>IF(B633&gt;User!$B$25, Quellstärke/(Volumen*Verlustrate)*(1-EXP(-Verlustrate*User!$B$25))  * EXP(-Verlustrate*(B633-User!$B$25)), "")</f>
        <v>2.4490266975052036E-4</v>
      </c>
      <c r="E633">
        <f t="shared" si="94"/>
        <v>2.4490266975052036E-4</v>
      </c>
      <c r="F633">
        <f t="shared" si="96"/>
        <v>197.75762344381985</v>
      </c>
      <c r="G633">
        <f t="shared" si="97"/>
        <v>395.51524688763971</v>
      </c>
      <c r="H633">
        <f t="shared" si="98"/>
        <v>1186.5457406629191</v>
      </c>
      <c r="I633">
        <f t="shared" si="102"/>
        <v>582</v>
      </c>
      <c r="J633">
        <f>IF(B632&lt;User!$B$25, C633+C$32/(INTERZONALFLOW)*(1-EXP(-INTERZONALFLOW/NFVOL*B633)),D633)</f>
        <v>2.4490266975052036E-4</v>
      </c>
      <c r="K633">
        <f t="shared" si="99"/>
        <v>217.5519971627981</v>
      </c>
      <c r="L633">
        <f t="shared" si="100"/>
        <v>435.1039943255962</v>
      </c>
      <c r="M633">
        <f t="shared" si="101"/>
        <v>1305.3119829767891</v>
      </c>
      <c r="N633">
        <f t="shared" si="93"/>
        <v>582</v>
      </c>
    </row>
    <row r="634" spans="2:14" x14ac:dyDescent="0.2">
      <c r="B634">
        <f t="shared" si="95"/>
        <v>583</v>
      </c>
      <c r="C634" t="str">
        <f>IF(B633&lt;User!$B$25, Quellstärke/(Volumen*Verlustrate)*(1-EXP(-Verlustrate*B634)),"")</f>
        <v/>
      </c>
      <c r="D634">
        <f>IF(B634&gt;User!$B$25, Quellstärke/(Volumen*Verlustrate)*(1-EXP(-Verlustrate*User!$B$25))  * EXP(-Verlustrate*(B634-User!$B$25)), "")</f>
        <v>2.3833850869968729E-4</v>
      </c>
      <c r="E634">
        <f t="shared" si="94"/>
        <v>2.3833850869968729E-4</v>
      </c>
      <c r="F634">
        <f t="shared" si="96"/>
        <v>197.75762523135867</v>
      </c>
      <c r="G634">
        <f t="shared" si="97"/>
        <v>395.51525046271735</v>
      </c>
      <c r="H634">
        <f t="shared" si="98"/>
        <v>1186.545751388152</v>
      </c>
      <c r="I634">
        <f t="shared" si="102"/>
        <v>583</v>
      </c>
      <c r="J634">
        <f>IF(B633&lt;User!$B$25, C634+C$32/(INTERZONALFLOW)*(1-EXP(-INTERZONALFLOW/NFVOL*B634)),D634)</f>
        <v>2.3833850869968729E-4</v>
      </c>
      <c r="K634">
        <f t="shared" si="99"/>
        <v>217.55199895033692</v>
      </c>
      <c r="L634">
        <f t="shared" si="100"/>
        <v>435.10399790067385</v>
      </c>
      <c r="M634">
        <f t="shared" si="101"/>
        <v>1305.3119937020219</v>
      </c>
      <c r="N634">
        <f t="shared" ref="N634:N697" si="103">B634</f>
        <v>583</v>
      </c>
    </row>
    <row r="635" spans="2:14" x14ac:dyDescent="0.2">
      <c r="B635">
        <f t="shared" si="95"/>
        <v>584</v>
      </c>
      <c r="C635" t="str">
        <f>IF(B634&lt;User!$B$25, Quellstärke/(Volumen*Verlustrate)*(1-EXP(-Verlustrate*B635)),"")</f>
        <v/>
      </c>
      <c r="D635">
        <f>IF(B635&gt;User!$B$25, Quellstärke/(Volumen*Verlustrate)*(1-EXP(-Verlustrate*User!$B$25))  * EXP(-Verlustrate*(B635-User!$B$25)), "")</f>
        <v>2.3195028779007552E-4</v>
      </c>
      <c r="E635">
        <f t="shared" si="94"/>
        <v>2.3195028779007552E-4</v>
      </c>
      <c r="F635">
        <f t="shared" si="96"/>
        <v>197.75762697098583</v>
      </c>
      <c r="G635">
        <f t="shared" si="97"/>
        <v>395.51525394197165</v>
      </c>
      <c r="H635">
        <f t="shared" si="98"/>
        <v>1186.545761825915</v>
      </c>
      <c r="I635">
        <f t="shared" si="102"/>
        <v>584</v>
      </c>
      <c r="J635">
        <f>IF(B634&lt;User!$B$25, C635+C$32/(INTERZONALFLOW)*(1-EXP(-INTERZONALFLOW/NFVOL*B635)),D635)</f>
        <v>2.3195028779007552E-4</v>
      </c>
      <c r="K635">
        <f t="shared" si="99"/>
        <v>217.55200068996407</v>
      </c>
      <c r="L635">
        <f t="shared" si="100"/>
        <v>435.10400137992815</v>
      </c>
      <c r="M635">
        <f t="shared" si="101"/>
        <v>1305.3120041397849</v>
      </c>
      <c r="N635">
        <f t="shared" si="103"/>
        <v>584</v>
      </c>
    </row>
    <row r="636" spans="2:14" x14ac:dyDescent="0.2">
      <c r="B636">
        <f t="shared" si="95"/>
        <v>585</v>
      </c>
      <c r="C636" t="str">
        <f>IF(B635&lt;User!$B$25, Quellstärke/(Volumen*Verlustrate)*(1-EXP(-Verlustrate*B636)),"")</f>
        <v/>
      </c>
      <c r="D636">
        <f>IF(B636&gt;User!$B$25, Quellstärke/(Volumen*Verlustrate)*(1-EXP(-Verlustrate*User!$B$25))  * EXP(-Verlustrate*(B636-User!$B$25)), "")</f>
        <v>2.2573329127308306E-4</v>
      </c>
      <c r="E636">
        <f t="shared" si="94"/>
        <v>2.2573329127308306E-4</v>
      </c>
      <c r="F636">
        <f t="shared" si="96"/>
        <v>197.75762866398551</v>
      </c>
      <c r="G636">
        <f t="shared" si="97"/>
        <v>395.51525732797103</v>
      </c>
      <c r="H636">
        <f t="shared" si="98"/>
        <v>1186.545771983913</v>
      </c>
      <c r="I636">
        <f t="shared" si="102"/>
        <v>585</v>
      </c>
      <c r="J636">
        <f>IF(B635&lt;User!$B$25, C636+C$32/(INTERZONALFLOW)*(1-EXP(-INTERZONALFLOW/NFVOL*B636)),D636)</f>
        <v>2.2573329127308306E-4</v>
      </c>
      <c r="K636">
        <f t="shared" si="99"/>
        <v>217.55200238296376</v>
      </c>
      <c r="L636">
        <f t="shared" si="100"/>
        <v>435.10400476592753</v>
      </c>
      <c r="M636">
        <f t="shared" si="101"/>
        <v>1305.312014297783</v>
      </c>
      <c r="N636">
        <f t="shared" si="103"/>
        <v>585</v>
      </c>
    </row>
    <row r="637" spans="2:14" x14ac:dyDescent="0.2">
      <c r="B637">
        <f t="shared" si="95"/>
        <v>586</v>
      </c>
      <c r="C637" t="str">
        <f>IF(B636&lt;User!$B$25, Quellstärke/(Volumen*Verlustrate)*(1-EXP(-Verlustrate*B637)),"")</f>
        <v/>
      </c>
      <c r="D637">
        <f>IF(B637&gt;User!$B$25, Quellstärke/(Volumen*Verlustrate)*(1-EXP(-Verlustrate*User!$B$25))  * EXP(-Verlustrate*(B637-User!$B$25)), "")</f>
        <v>2.1968292979698942E-4</v>
      </c>
      <c r="E637">
        <f t="shared" si="94"/>
        <v>2.1968292979698942E-4</v>
      </c>
      <c r="F637">
        <f t="shared" si="96"/>
        <v>197.7576303116075</v>
      </c>
      <c r="G637">
        <f t="shared" si="97"/>
        <v>395.515260623215</v>
      </c>
      <c r="H637">
        <f t="shared" si="98"/>
        <v>1186.5457818696448</v>
      </c>
      <c r="I637">
        <f t="shared" si="102"/>
        <v>586</v>
      </c>
      <c r="J637">
        <f>IF(B636&lt;User!$B$25, C637+C$32/(INTERZONALFLOW)*(1-EXP(-INTERZONALFLOW/NFVOL*B637)),D637)</f>
        <v>2.1968292979698942E-4</v>
      </c>
      <c r="K637">
        <f t="shared" si="99"/>
        <v>217.55200403058575</v>
      </c>
      <c r="L637">
        <f t="shared" si="100"/>
        <v>435.1040080611715</v>
      </c>
      <c r="M637">
        <f t="shared" si="101"/>
        <v>1305.3120241835147</v>
      </c>
      <c r="N637">
        <f t="shared" si="103"/>
        <v>586</v>
      </c>
    </row>
    <row r="638" spans="2:14" x14ac:dyDescent="0.2">
      <c r="B638">
        <f t="shared" si="95"/>
        <v>587</v>
      </c>
      <c r="C638" t="str">
        <f>IF(B637&lt;User!$B$25, Quellstärke/(Volumen*Verlustrate)*(1-EXP(-Verlustrate*B638)),"")</f>
        <v/>
      </c>
      <c r="D638">
        <f>IF(B638&gt;User!$B$25, Quellstärke/(Volumen*Verlustrate)*(1-EXP(-Verlustrate*User!$B$25))  * EXP(-Verlustrate*(B638-User!$B$25)), "")</f>
        <v>2.1379473701911859E-4</v>
      </c>
      <c r="E638">
        <f t="shared" si="94"/>
        <v>2.1379473701911859E-4</v>
      </c>
      <c r="F638">
        <f t="shared" si="96"/>
        <v>197.75763191506803</v>
      </c>
      <c r="G638">
        <f t="shared" si="97"/>
        <v>395.51526383013606</v>
      </c>
      <c r="H638">
        <f t="shared" si="98"/>
        <v>1186.545791490408</v>
      </c>
      <c r="I638">
        <f t="shared" si="102"/>
        <v>587</v>
      </c>
      <c r="J638">
        <f>IF(B637&lt;User!$B$25, C638+C$32/(INTERZONALFLOW)*(1-EXP(-INTERZONALFLOW/NFVOL*B638)),D638)</f>
        <v>2.1379473701911859E-4</v>
      </c>
      <c r="K638">
        <f t="shared" si="99"/>
        <v>217.55200563404628</v>
      </c>
      <c r="L638">
        <f t="shared" si="100"/>
        <v>435.10401126809256</v>
      </c>
      <c r="M638">
        <f t="shared" si="101"/>
        <v>1305.3120338042779</v>
      </c>
      <c r="N638">
        <f t="shared" si="103"/>
        <v>587</v>
      </c>
    </row>
    <row r="639" spans="2:14" x14ac:dyDescent="0.2">
      <c r="B639">
        <f t="shared" si="95"/>
        <v>588</v>
      </c>
      <c r="C639" t="str">
        <f>IF(B638&lt;User!$B$25, Quellstärke/(Volumen*Verlustrate)*(1-EXP(-Verlustrate*B639)),"")</f>
        <v/>
      </c>
      <c r="D639">
        <f>IF(B639&gt;User!$B$25, Quellstärke/(Volumen*Verlustrate)*(1-EXP(-Verlustrate*User!$B$25))  * EXP(-Verlustrate*(B639-User!$B$25)), "")</f>
        <v>2.0806436630881351E-4</v>
      </c>
      <c r="E639">
        <f t="shared" si="94"/>
        <v>2.0806436630881351E-4</v>
      </c>
      <c r="F639">
        <f t="shared" si="96"/>
        <v>197.75763347555079</v>
      </c>
      <c r="G639">
        <f t="shared" si="97"/>
        <v>395.51526695110158</v>
      </c>
      <c r="H639">
        <f t="shared" si="98"/>
        <v>1186.5458008533044</v>
      </c>
      <c r="I639">
        <f t="shared" si="102"/>
        <v>588</v>
      </c>
      <c r="J639">
        <f>IF(B638&lt;User!$B$25, C639+C$32/(INTERZONALFLOW)*(1-EXP(-INTERZONALFLOW/NFVOL*B639)),D639)</f>
        <v>2.0806436630881351E-4</v>
      </c>
      <c r="K639">
        <f t="shared" si="99"/>
        <v>217.55200719452904</v>
      </c>
      <c r="L639">
        <f t="shared" si="100"/>
        <v>435.10401438905808</v>
      </c>
      <c r="M639">
        <f t="shared" si="101"/>
        <v>1305.3120431671744</v>
      </c>
      <c r="N639">
        <f t="shared" si="103"/>
        <v>588</v>
      </c>
    </row>
    <row r="640" spans="2:14" x14ac:dyDescent="0.2">
      <c r="B640">
        <f t="shared" si="95"/>
        <v>589</v>
      </c>
      <c r="C640" t="str">
        <f>IF(B639&lt;User!$B$25, Quellstärke/(Volumen*Verlustrate)*(1-EXP(-Verlustrate*B640)),"")</f>
        <v/>
      </c>
      <c r="D640">
        <f>IF(B640&gt;User!$B$25, Quellstärke/(Volumen*Verlustrate)*(1-EXP(-Verlustrate*User!$B$25))  * EXP(-Verlustrate*(B640-User!$B$25)), "")</f>
        <v>2.0248758753877447E-4</v>
      </c>
      <c r="E640">
        <f t="shared" si="94"/>
        <v>2.0248758753877447E-4</v>
      </c>
      <c r="F640">
        <f t="shared" si="96"/>
        <v>197.75763499420771</v>
      </c>
      <c r="G640">
        <f t="shared" si="97"/>
        <v>395.51526998841541</v>
      </c>
      <c r="H640">
        <f t="shared" si="98"/>
        <v>1186.5458099652458</v>
      </c>
      <c r="I640">
        <f t="shared" si="102"/>
        <v>589</v>
      </c>
      <c r="J640">
        <f>IF(B639&lt;User!$B$25, C640+C$32/(INTERZONALFLOW)*(1-EXP(-INTERZONALFLOW/NFVOL*B640)),D640)</f>
        <v>2.0248758753877447E-4</v>
      </c>
      <c r="K640">
        <f t="shared" si="99"/>
        <v>217.55200871318596</v>
      </c>
      <c r="L640">
        <f t="shared" si="100"/>
        <v>435.10401742637191</v>
      </c>
      <c r="M640">
        <f t="shared" si="101"/>
        <v>1305.3120522791157</v>
      </c>
      <c r="N640">
        <f t="shared" si="103"/>
        <v>589</v>
      </c>
    </row>
    <row r="641" spans="2:14" x14ac:dyDescent="0.2">
      <c r="B641">
        <f t="shared" si="95"/>
        <v>590</v>
      </c>
      <c r="C641" t="str">
        <f>IF(B640&lt;User!$B$25, Quellstärke/(Volumen*Verlustrate)*(1-EXP(-Verlustrate*B641)),"")</f>
        <v/>
      </c>
      <c r="D641">
        <f>IF(B641&gt;User!$B$25, Quellstärke/(Volumen*Verlustrate)*(1-EXP(-Verlustrate*User!$B$25))  * EXP(-Verlustrate*(B641-User!$B$25)), "")</f>
        <v>1.9706028396240639E-4</v>
      </c>
      <c r="E641">
        <f t="shared" si="94"/>
        <v>1.9706028396240639E-4</v>
      </c>
      <c r="F641">
        <f t="shared" si="96"/>
        <v>197.75763647215985</v>
      </c>
      <c r="G641">
        <f t="shared" si="97"/>
        <v>395.51527294431969</v>
      </c>
      <c r="H641">
        <f t="shared" si="98"/>
        <v>1186.5458188329585</v>
      </c>
      <c r="I641">
        <f t="shared" si="102"/>
        <v>590</v>
      </c>
      <c r="J641">
        <f>IF(B640&lt;User!$B$25, C641+C$32/(INTERZONALFLOW)*(1-EXP(-INTERZONALFLOW/NFVOL*B641)),D641)</f>
        <v>1.9706028396240639E-4</v>
      </c>
      <c r="K641">
        <f t="shared" si="99"/>
        <v>217.55201019113809</v>
      </c>
      <c r="L641">
        <f t="shared" si="100"/>
        <v>435.10402038227619</v>
      </c>
      <c r="M641">
        <f t="shared" si="101"/>
        <v>1305.3120611468285</v>
      </c>
      <c r="N641">
        <f t="shared" si="103"/>
        <v>590</v>
      </c>
    </row>
    <row r="642" spans="2:14" x14ac:dyDescent="0.2">
      <c r="B642">
        <f t="shared" si="95"/>
        <v>591</v>
      </c>
      <c r="C642" t="str">
        <f>IF(B641&lt;User!$B$25, Quellstärke/(Volumen*Verlustrate)*(1-EXP(-Verlustrate*B642)),"")</f>
        <v/>
      </c>
      <c r="D642">
        <f>IF(B642&gt;User!$B$25, Quellstärke/(Volumen*Verlustrate)*(1-EXP(-Verlustrate*User!$B$25))  * EXP(-Verlustrate*(B642-User!$B$25)), "")</f>
        <v>1.9177844917485655E-4</v>
      </c>
      <c r="E642">
        <f t="shared" si="94"/>
        <v>1.9177844917485655E-4</v>
      </c>
      <c r="F642">
        <f t="shared" si="96"/>
        <v>197.7576379104982</v>
      </c>
      <c r="G642">
        <f t="shared" si="97"/>
        <v>395.51527582099641</v>
      </c>
      <c r="H642">
        <f t="shared" si="98"/>
        <v>1186.5458274629887</v>
      </c>
      <c r="I642">
        <f t="shared" si="102"/>
        <v>591</v>
      </c>
      <c r="J642">
        <f>IF(B641&lt;User!$B$25, C642+C$32/(INTERZONALFLOW)*(1-EXP(-INTERZONALFLOW/NFVOL*B642)),D642)</f>
        <v>1.9177844917485655E-4</v>
      </c>
      <c r="K642">
        <f t="shared" si="99"/>
        <v>217.55201162947645</v>
      </c>
      <c r="L642">
        <f t="shared" si="100"/>
        <v>435.10402325895291</v>
      </c>
      <c r="M642">
        <f t="shared" si="101"/>
        <v>1305.3120697768586</v>
      </c>
      <c r="N642">
        <f t="shared" si="103"/>
        <v>591</v>
      </c>
    </row>
    <row r="643" spans="2:14" x14ac:dyDescent="0.2">
      <c r="B643">
        <f t="shared" si="95"/>
        <v>592</v>
      </c>
      <c r="C643" t="str">
        <f>IF(B642&lt;User!$B$25, Quellstärke/(Volumen*Verlustrate)*(1-EXP(-Verlustrate*B643)),"")</f>
        <v/>
      </c>
      <c r="D643">
        <f>IF(B643&gt;User!$B$25, Quellstärke/(Volumen*Verlustrate)*(1-EXP(-Verlustrate*User!$B$25))  * EXP(-Verlustrate*(B643-User!$B$25)), "")</f>
        <v>1.8663818415551203E-4</v>
      </c>
      <c r="E643">
        <f t="shared" si="94"/>
        <v>1.8663818415551203E-4</v>
      </c>
      <c r="F643">
        <f t="shared" si="96"/>
        <v>197.75763931028459</v>
      </c>
      <c r="G643">
        <f t="shared" si="97"/>
        <v>395.51527862056918</v>
      </c>
      <c r="H643">
        <f t="shared" si="98"/>
        <v>1186.545835861707</v>
      </c>
      <c r="I643">
        <f t="shared" si="102"/>
        <v>592</v>
      </c>
      <c r="J643">
        <f>IF(B642&lt;User!$B$25, C643+C$32/(INTERZONALFLOW)*(1-EXP(-INTERZONALFLOW/NFVOL*B643)),D643)</f>
        <v>1.8663818415551203E-4</v>
      </c>
      <c r="K643">
        <f t="shared" si="99"/>
        <v>217.55201302926284</v>
      </c>
      <c r="L643">
        <f t="shared" si="100"/>
        <v>435.10402605852568</v>
      </c>
      <c r="M643">
        <f t="shared" si="101"/>
        <v>1305.312078175577</v>
      </c>
      <c r="N643">
        <f t="shared" si="103"/>
        <v>592</v>
      </c>
    </row>
    <row r="644" spans="2:14" x14ac:dyDescent="0.2">
      <c r="B644">
        <f t="shared" si="95"/>
        <v>593</v>
      </c>
      <c r="C644" t="str">
        <f>IF(B643&lt;User!$B$25, Quellstärke/(Volumen*Verlustrate)*(1-EXP(-Verlustrate*B644)),"")</f>
        <v/>
      </c>
      <c r="D644">
        <f>IF(B644&gt;User!$B$25, Quellstärke/(Volumen*Verlustrate)*(1-EXP(-Verlustrate*User!$B$25))  * EXP(-Verlustrate*(B644-User!$B$25)), "")</f>
        <v>1.8163569438976206E-4</v>
      </c>
      <c r="E644">
        <f t="shared" si="94"/>
        <v>1.8163569438976206E-4</v>
      </c>
      <c r="F644">
        <f t="shared" si="96"/>
        <v>197.7576406725523</v>
      </c>
      <c r="G644">
        <f t="shared" si="97"/>
        <v>395.5152813451046</v>
      </c>
      <c r="H644">
        <f t="shared" si="98"/>
        <v>1186.5458440353132</v>
      </c>
      <c r="I644">
        <f t="shared" si="102"/>
        <v>593</v>
      </c>
      <c r="J644">
        <f>IF(B643&lt;User!$B$25, C644+C$32/(INTERZONALFLOW)*(1-EXP(-INTERZONALFLOW/NFVOL*B644)),D644)</f>
        <v>1.8163569438976206E-4</v>
      </c>
      <c r="K644">
        <f t="shared" si="99"/>
        <v>217.55201439153055</v>
      </c>
      <c r="L644">
        <f t="shared" si="100"/>
        <v>435.1040287830611</v>
      </c>
      <c r="M644">
        <f t="shared" si="101"/>
        <v>1305.3120863491831</v>
      </c>
      <c r="N644">
        <f t="shared" si="103"/>
        <v>593</v>
      </c>
    </row>
    <row r="645" spans="2:14" x14ac:dyDescent="0.2">
      <c r="B645">
        <f t="shared" si="95"/>
        <v>594</v>
      </c>
      <c r="C645" t="str">
        <f>IF(B644&lt;User!$B$25, Quellstärke/(Volumen*Verlustrate)*(1-EXP(-Verlustrate*B645)),"")</f>
        <v/>
      </c>
      <c r="D645">
        <f>IF(B645&gt;User!$B$25, Quellstärke/(Volumen*Verlustrate)*(1-EXP(-Verlustrate*User!$B$25))  * EXP(-Verlustrate*(B645-User!$B$25)), "")</f>
        <v>1.7676728706791134E-4</v>
      </c>
      <c r="E645">
        <f t="shared" si="94"/>
        <v>1.7676728706791134E-4</v>
      </c>
      <c r="F645">
        <f t="shared" si="96"/>
        <v>197.75764199830695</v>
      </c>
      <c r="G645">
        <f t="shared" si="97"/>
        <v>395.5152839966139</v>
      </c>
      <c r="H645">
        <f t="shared" si="98"/>
        <v>1186.5458519898411</v>
      </c>
      <c r="I645">
        <f t="shared" si="102"/>
        <v>594</v>
      </c>
      <c r="J645">
        <f>IF(B644&lt;User!$B$25, C645+C$32/(INTERZONALFLOW)*(1-EXP(-INTERZONALFLOW/NFVOL*B645)),D645)</f>
        <v>1.7676728706791134E-4</v>
      </c>
      <c r="K645">
        <f t="shared" si="99"/>
        <v>217.5520157172852</v>
      </c>
      <c r="L645">
        <f t="shared" si="100"/>
        <v>435.1040314345704</v>
      </c>
      <c r="M645">
        <f t="shared" si="101"/>
        <v>1305.3120943037111</v>
      </c>
      <c r="N645">
        <f t="shared" si="103"/>
        <v>594</v>
      </c>
    </row>
    <row r="646" spans="2:14" x14ac:dyDescent="0.2">
      <c r="B646">
        <f t="shared" si="95"/>
        <v>595</v>
      </c>
      <c r="C646" t="str">
        <f>IF(B645&lt;User!$B$25, Quellstärke/(Volumen*Verlustrate)*(1-EXP(-Verlustrate*B646)),"")</f>
        <v/>
      </c>
      <c r="D646">
        <f>IF(B646&gt;User!$B$25, Quellstärke/(Volumen*Verlustrate)*(1-EXP(-Verlustrate*User!$B$25))  * EXP(-Verlustrate*(B646-User!$B$25)), "")</f>
        <v>1.7202936835916625E-4</v>
      </c>
      <c r="E646">
        <f t="shared" ref="E646:E709" si="104">IF(ISNUMBER(C646),C646)+IF((ISNUMBER(D646)),D646)</f>
        <v>1.7202936835916625E-4</v>
      </c>
      <c r="F646">
        <f t="shared" si="96"/>
        <v>197.75764328852722</v>
      </c>
      <c r="G646">
        <f t="shared" si="97"/>
        <v>395.51528657705444</v>
      </c>
      <c r="H646">
        <f t="shared" si="98"/>
        <v>1186.5458597311626</v>
      </c>
      <c r="I646">
        <f t="shared" si="102"/>
        <v>595</v>
      </c>
      <c r="J646">
        <f>IF(B645&lt;User!$B$25, C646+C$32/(INTERZONALFLOW)*(1-EXP(-INTERZONALFLOW/NFVOL*B646)),D646)</f>
        <v>1.7202936835916625E-4</v>
      </c>
      <c r="K646">
        <f t="shared" si="99"/>
        <v>217.55201700750547</v>
      </c>
      <c r="L646">
        <f t="shared" si="100"/>
        <v>435.10403401501094</v>
      </c>
      <c r="M646">
        <f t="shared" si="101"/>
        <v>1305.3121020450326</v>
      </c>
      <c r="N646">
        <f t="shared" si="103"/>
        <v>595</v>
      </c>
    </row>
    <row r="647" spans="2:14" x14ac:dyDescent="0.2">
      <c r="B647">
        <f t="shared" si="95"/>
        <v>596</v>
      </c>
      <c r="C647" t="str">
        <f>IF(B646&lt;User!$B$25, Quellstärke/(Volumen*Verlustrate)*(1-EXP(-Verlustrate*B647)),"")</f>
        <v/>
      </c>
      <c r="D647">
        <f>IF(B647&gt;User!$B$25, Quellstärke/(Volumen*Verlustrate)*(1-EXP(-Verlustrate*User!$B$25))  * EXP(-Verlustrate*(B647-User!$B$25)), "")</f>
        <v>1.6741844075869169E-4</v>
      </c>
      <c r="E647">
        <f t="shared" si="104"/>
        <v>1.6741844075869169E-4</v>
      </c>
      <c r="F647">
        <f t="shared" si="96"/>
        <v>197.75764454416552</v>
      </c>
      <c r="G647">
        <f t="shared" si="97"/>
        <v>395.51528908833103</v>
      </c>
      <c r="H647">
        <f t="shared" si="98"/>
        <v>1186.5458672649925</v>
      </c>
      <c r="I647">
        <f t="shared" si="102"/>
        <v>596</v>
      </c>
      <c r="J647">
        <f>IF(B646&lt;User!$B$25, C647+C$32/(INTERZONALFLOW)*(1-EXP(-INTERZONALFLOW/NFVOL*B647)),D647)</f>
        <v>1.6741844075869169E-4</v>
      </c>
      <c r="K647">
        <f t="shared" si="99"/>
        <v>217.55201826314376</v>
      </c>
      <c r="L647">
        <f t="shared" si="100"/>
        <v>435.10403652628753</v>
      </c>
      <c r="M647">
        <f t="shared" si="101"/>
        <v>1305.3121095788624</v>
      </c>
      <c r="N647">
        <f t="shared" si="103"/>
        <v>596</v>
      </c>
    </row>
    <row r="648" spans="2:14" x14ac:dyDescent="0.2">
      <c r="B648">
        <f t="shared" si="95"/>
        <v>597</v>
      </c>
      <c r="C648" t="str">
        <f>IF(B647&lt;User!$B$25, Quellstärke/(Volumen*Verlustrate)*(1-EXP(-Verlustrate*B648)),"")</f>
        <v/>
      </c>
      <c r="D648">
        <f>IF(B648&gt;User!$B$25, Quellstärke/(Volumen*Verlustrate)*(1-EXP(-Verlustrate*User!$B$25))  * EXP(-Verlustrate*(B648-User!$B$25)), "")</f>
        <v>1.6293110050577035E-4</v>
      </c>
      <c r="E648">
        <f t="shared" si="104"/>
        <v>1.6293110050577035E-4</v>
      </c>
      <c r="F648">
        <f t="shared" si="96"/>
        <v>197.75764576614876</v>
      </c>
      <c r="G648">
        <f t="shared" si="97"/>
        <v>395.51529153229751</v>
      </c>
      <c r="H648">
        <f t="shared" si="98"/>
        <v>1186.545874596892</v>
      </c>
      <c r="I648">
        <f t="shared" si="102"/>
        <v>597</v>
      </c>
      <c r="J648">
        <f>IF(B647&lt;User!$B$25, C648+C$32/(INTERZONALFLOW)*(1-EXP(-INTERZONALFLOW/NFVOL*B648)),D648)</f>
        <v>1.6293110050577035E-4</v>
      </c>
      <c r="K648">
        <f t="shared" si="99"/>
        <v>217.552019485127</v>
      </c>
      <c r="L648">
        <f t="shared" si="100"/>
        <v>435.10403897025401</v>
      </c>
      <c r="M648">
        <f t="shared" si="101"/>
        <v>1305.3121169107619</v>
      </c>
      <c r="N648">
        <f t="shared" si="103"/>
        <v>597</v>
      </c>
    </row>
    <row r="649" spans="2:14" x14ac:dyDescent="0.2">
      <c r="B649">
        <f t="shared" si="95"/>
        <v>598</v>
      </c>
      <c r="C649" t="str">
        <f>IF(B648&lt;User!$B$25, Quellstärke/(Volumen*Verlustrate)*(1-EXP(-Verlustrate*B649)),"")</f>
        <v/>
      </c>
      <c r="D649">
        <f>IF(B649&gt;User!$B$25, Quellstärke/(Volumen*Verlustrate)*(1-EXP(-Verlustrate*User!$B$25))  * EXP(-Verlustrate*(B649-User!$B$25)), "")</f>
        <v>1.5856403507116823E-4</v>
      </c>
      <c r="E649">
        <f t="shared" si="104"/>
        <v>1.5856403507116823E-4</v>
      </c>
      <c r="F649">
        <f t="shared" si="96"/>
        <v>197.75764695537902</v>
      </c>
      <c r="G649">
        <f t="shared" si="97"/>
        <v>395.51529391075803</v>
      </c>
      <c r="H649">
        <f t="shared" si="98"/>
        <v>1186.5458817322735</v>
      </c>
      <c r="I649">
        <f t="shared" si="102"/>
        <v>598</v>
      </c>
      <c r="J649">
        <f>IF(B648&lt;User!$B$25, C649+C$32/(INTERZONALFLOW)*(1-EXP(-INTERZONALFLOW/NFVOL*B649)),D649)</f>
        <v>1.5856403507116823E-4</v>
      </c>
      <c r="K649">
        <f t="shared" si="99"/>
        <v>217.55202067435727</v>
      </c>
      <c r="L649">
        <f t="shared" si="100"/>
        <v>435.10404134871453</v>
      </c>
      <c r="M649">
        <f t="shared" si="101"/>
        <v>1305.3121240461435</v>
      </c>
      <c r="N649">
        <f t="shared" si="103"/>
        <v>598</v>
      </c>
    </row>
    <row r="650" spans="2:14" x14ac:dyDescent="0.2">
      <c r="B650">
        <f t="shared" si="95"/>
        <v>599</v>
      </c>
      <c r="C650" t="str">
        <f>IF(B649&lt;User!$B$25, Quellstärke/(Volumen*Verlustrate)*(1-EXP(-Verlustrate*B650)),"")</f>
        <v/>
      </c>
      <c r="D650">
        <f>IF(B650&gt;User!$B$25, Quellstärke/(Volumen*Verlustrate)*(1-EXP(-Verlustrate*User!$B$25))  * EXP(-Verlustrate*(B650-User!$B$25)), "")</f>
        <v>1.5431402071184181E-4</v>
      </c>
      <c r="E650">
        <f t="shared" si="104"/>
        <v>1.5431402071184181E-4</v>
      </c>
      <c r="F650">
        <f t="shared" si="96"/>
        <v>197.75764811273416</v>
      </c>
      <c r="G650">
        <f t="shared" si="97"/>
        <v>395.51529622546832</v>
      </c>
      <c r="H650">
        <f t="shared" si="98"/>
        <v>1186.5458886764045</v>
      </c>
      <c r="I650">
        <f t="shared" si="102"/>
        <v>599</v>
      </c>
      <c r="J650">
        <f>IF(B649&lt;User!$B$25, C650+C$32/(INTERZONALFLOW)*(1-EXP(-INTERZONALFLOW/NFVOL*B650)),D650)</f>
        <v>1.5431402071184181E-4</v>
      </c>
      <c r="K650">
        <f t="shared" si="99"/>
        <v>217.55202183171241</v>
      </c>
      <c r="L650">
        <f t="shared" si="100"/>
        <v>435.10404366342482</v>
      </c>
      <c r="M650">
        <f t="shared" si="101"/>
        <v>1305.3121309902745</v>
      </c>
      <c r="N650">
        <f t="shared" si="103"/>
        <v>599</v>
      </c>
    </row>
    <row r="651" spans="2:14" x14ac:dyDescent="0.2">
      <c r="B651">
        <f t="shared" si="95"/>
        <v>600</v>
      </c>
      <c r="C651" t="str">
        <f>IF(B650&lt;User!$B$25, Quellstärke/(Volumen*Verlustrate)*(1-EXP(-Verlustrate*B651)),"")</f>
        <v/>
      </c>
      <c r="D651">
        <f>IF(B651&gt;User!$B$25, Quellstärke/(Volumen*Verlustrate)*(1-EXP(-Verlustrate*User!$B$25))  * EXP(-Verlustrate*(B651-User!$B$25)), "")</f>
        <v>1.5017792009119145E-4</v>
      </c>
      <c r="E651">
        <f t="shared" si="104"/>
        <v>1.5017792009119145E-4</v>
      </c>
      <c r="F651">
        <f t="shared" si="96"/>
        <v>197.75764923906857</v>
      </c>
      <c r="G651">
        <f t="shared" si="97"/>
        <v>395.51529847813714</v>
      </c>
      <c r="H651">
        <f t="shared" si="98"/>
        <v>1186.5458954344108</v>
      </c>
      <c r="I651">
        <f t="shared" si="102"/>
        <v>600</v>
      </c>
      <c r="J651">
        <f>IF(B650&lt;User!$B$25, C651+C$32/(INTERZONALFLOW)*(1-EXP(-INTERZONALFLOW/NFVOL*B651)),D651)</f>
        <v>1.5017792009119145E-4</v>
      </c>
      <c r="K651">
        <f t="shared" si="99"/>
        <v>217.55202295804682</v>
      </c>
      <c r="L651">
        <f t="shared" si="100"/>
        <v>435.10404591609364</v>
      </c>
      <c r="M651">
        <f t="shared" si="101"/>
        <v>1305.3121377482807</v>
      </c>
      <c r="N651">
        <f t="shared" si="103"/>
        <v>600</v>
      </c>
    </row>
    <row r="652" spans="2:14" x14ac:dyDescent="0.2">
      <c r="B652">
        <f t="shared" si="95"/>
        <v>601</v>
      </c>
      <c r="C652" t="str">
        <f>IF(B651&lt;User!$B$25, Quellstärke/(Volumen*Verlustrate)*(1-EXP(-Verlustrate*B652)),"")</f>
        <v/>
      </c>
      <c r="D652">
        <f>IF(B652&gt;User!$B$25, Quellstärke/(Volumen*Verlustrate)*(1-EXP(-Verlustrate*User!$B$25))  * EXP(-Verlustrate*(B652-User!$B$25)), "")</f>
        <v>1.4615267996309511E-4</v>
      </c>
      <c r="E652">
        <f t="shared" si="104"/>
        <v>1.4615267996309511E-4</v>
      </c>
      <c r="F652">
        <f t="shared" si="96"/>
        <v>197.75765033521367</v>
      </c>
      <c r="G652">
        <f t="shared" si="97"/>
        <v>395.51530067042734</v>
      </c>
      <c r="H652">
        <f t="shared" si="98"/>
        <v>1186.5459020112814</v>
      </c>
      <c r="I652">
        <f t="shared" si="102"/>
        <v>601</v>
      </c>
      <c r="J652">
        <f>IF(B651&lt;User!$B$25, C652+C$32/(INTERZONALFLOW)*(1-EXP(-INTERZONALFLOW/NFVOL*B652)),D652)</f>
        <v>1.4615267996309511E-4</v>
      </c>
      <c r="K652">
        <f t="shared" si="99"/>
        <v>217.55202405419192</v>
      </c>
      <c r="L652">
        <f t="shared" si="100"/>
        <v>435.10404810838384</v>
      </c>
      <c r="M652">
        <f t="shared" si="101"/>
        <v>1305.3121443251514</v>
      </c>
      <c r="N652">
        <f t="shared" si="103"/>
        <v>601</v>
      </c>
    </row>
    <row r="653" spans="2:14" x14ac:dyDescent="0.2">
      <c r="B653">
        <f t="shared" si="95"/>
        <v>602</v>
      </c>
      <c r="C653" t="str">
        <f>IF(B652&lt;User!$B$25, Quellstärke/(Volumen*Verlustrate)*(1-EXP(-Verlustrate*B653)),"")</f>
        <v/>
      </c>
      <c r="D653">
        <f>IF(B653&gt;User!$B$25, Quellstärke/(Volumen*Verlustrate)*(1-EXP(-Verlustrate*User!$B$25))  * EXP(-Verlustrate*(B653-User!$B$25)), "")</f>
        <v>1.422353289180211E-4</v>
      </c>
      <c r="E653">
        <f t="shared" si="104"/>
        <v>1.422353289180211E-4</v>
      </c>
      <c r="F653">
        <f t="shared" si="96"/>
        <v>197.75765140197865</v>
      </c>
      <c r="G653">
        <f t="shared" si="97"/>
        <v>395.5153028039573</v>
      </c>
      <c r="H653">
        <f t="shared" si="98"/>
        <v>1186.5459084118713</v>
      </c>
      <c r="I653">
        <f t="shared" si="102"/>
        <v>602</v>
      </c>
      <c r="J653">
        <f>IF(B652&lt;User!$B$25, C653+C$32/(INTERZONALFLOW)*(1-EXP(-INTERZONALFLOW/NFVOL*B653)),D653)</f>
        <v>1.422353289180211E-4</v>
      </c>
      <c r="K653">
        <f t="shared" si="99"/>
        <v>217.5520251209569</v>
      </c>
      <c r="L653">
        <f t="shared" si="100"/>
        <v>435.1040502419138</v>
      </c>
      <c r="M653">
        <f t="shared" si="101"/>
        <v>1305.3121507257413</v>
      </c>
      <c r="N653">
        <f t="shared" si="103"/>
        <v>602</v>
      </c>
    </row>
    <row r="654" spans="2:14" x14ac:dyDescent="0.2">
      <c r="B654">
        <f t="shared" si="95"/>
        <v>603</v>
      </c>
      <c r="C654" t="str">
        <f>IF(B653&lt;User!$B$25, Quellstärke/(Volumen*Verlustrate)*(1-EXP(-Verlustrate*B654)),"")</f>
        <v/>
      </c>
      <c r="D654">
        <f>IF(B654&gt;User!$B$25, Quellstärke/(Volumen*Verlustrate)*(1-EXP(-Verlustrate*User!$B$25))  * EXP(-Verlustrate*(B654-User!$B$25)), "")</f>
        <v>1.384229751895495E-4</v>
      </c>
      <c r="E654">
        <f t="shared" si="104"/>
        <v>1.384229751895495E-4</v>
      </c>
      <c r="F654">
        <f t="shared" si="96"/>
        <v>197.75765244015096</v>
      </c>
      <c r="G654">
        <f t="shared" si="97"/>
        <v>395.51530488030193</v>
      </c>
      <c r="H654">
        <f t="shared" si="98"/>
        <v>1186.5459146409053</v>
      </c>
      <c r="I654">
        <f t="shared" si="102"/>
        <v>603</v>
      </c>
      <c r="J654">
        <f>IF(B653&lt;User!$B$25, C654+C$32/(INTERZONALFLOW)*(1-EXP(-INTERZONALFLOW/NFVOL*B654)),D654)</f>
        <v>1.384229751895495E-4</v>
      </c>
      <c r="K654">
        <f t="shared" si="99"/>
        <v>217.55202615912921</v>
      </c>
      <c r="L654">
        <f t="shared" si="100"/>
        <v>435.10405231825843</v>
      </c>
      <c r="M654">
        <f t="shared" si="101"/>
        <v>1305.3121569547752</v>
      </c>
      <c r="N654">
        <f t="shared" si="103"/>
        <v>603</v>
      </c>
    </row>
    <row r="655" spans="2:14" x14ac:dyDescent="0.2">
      <c r="B655">
        <f t="shared" si="95"/>
        <v>604</v>
      </c>
      <c r="C655" t="str">
        <f>IF(B654&lt;User!$B$25, Quellstärke/(Volumen*Verlustrate)*(1-EXP(-Verlustrate*B655)),"")</f>
        <v/>
      </c>
      <c r="D655">
        <f>IF(B655&gt;User!$B$25, Quellstärke/(Volumen*Verlustrate)*(1-EXP(-Verlustrate*User!$B$25))  * EXP(-Verlustrate*(B655-User!$B$25)), "")</f>
        <v>1.3471280451968589E-4</v>
      </c>
      <c r="E655">
        <f t="shared" si="104"/>
        <v>1.3471280451968589E-4</v>
      </c>
      <c r="F655">
        <f t="shared" si="96"/>
        <v>197.757653450497</v>
      </c>
      <c r="G655">
        <f t="shared" si="97"/>
        <v>395.51530690099401</v>
      </c>
      <c r="H655">
        <f t="shared" si="98"/>
        <v>1186.5459207029814</v>
      </c>
      <c r="I655">
        <f t="shared" si="102"/>
        <v>604</v>
      </c>
      <c r="J655">
        <f>IF(B654&lt;User!$B$25, C655+C$32/(INTERZONALFLOW)*(1-EXP(-INTERZONALFLOW/NFVOL*B655)),D655)</f>
        <v>1.3471280451968589E-4</v>
      </c>
      <c r="K655">
        <f t="shared" si="99"/>
        <v>217.55202716947525</v>
      </c>
      <c r="L655">
        <f t="shared" si="100"/>
        <v>435.1040543389505</v>
      </c>
      <c r="M655">
        <f t="shared" si="101"/>
        <v>1305.3121630168514</v>
      </c>
      <c r="N655">
        <f t="shared" si="103"/>
        <v>604</v>
      </c>
    </row>
    <row r="656" spans="2:14" x14ac:dyDescent="0.2">
      <c r="B656">
        <f t="shared" si="95"/>
        <v>605</v>
      </c>
      <c r="C656" t="str">
        <f>IF(B655&lt;User!$B$25, Quellstärke/(Volumen*Verlustrate)*(1-EXP(-Verlustrate*B656)),"")</f>
        <v/>
      </c>
      <c r="D656">
        <f>IF(B656&gt;User!$B$25, Quellstärke/(Volumen*Verlustrate)*(1-EXP(-Verlustrate*User!$B$25))  * EXP(-Verlustrate*(B656-User!$B$25)), "")</f>
        <v>1.3110207808139367E-4</v>
      </c>
      <c r="E656">
        <f t="shared" si="104"/>
        <v>1.3110207808139367E-4</v>
      </c>
      <c r="F656">
        <f t="shared" si="96"/>
        <v>197.75765443376258</v>
      </c>
      <c r="G656">
        <f t="shared" si="97"/>
        <v>395.51530886752516</v>
      </c>
      <c r="H656">
        <f t="shared" si="98"/>
        <v>1186.545926602575</v>
      </c>
      <c r="I656">
        <f t="shared" si="102"/>
        <v>605</v>
      </c>
      <c r="J656">
        <f>IF(B655&lt;User!$B$25, C656+C$32/(INTERZONALFLOW)*(1-EXP(-INTERZONALFLOW/NFVOL*B656)),D656)</f>
        <v>1.3110207808139367E-4</v>
      </c>
      <c r="K656">
        <f t="shared" si="99"/>
        <v>217.55202815274083</v>
      </c>
      <c r="L656">
        <f t="shared" si="100"/>
        <v>435.10405630548166</v>
      </c>
      <c r="M656">
        <f t="shared" si="101"/>
        <v>1305.312168916445</v>
      </c>
      <c r="N656">
        <f t="shared" si="103"/>
        <v>605</v>
      </c>
    </row>
    <row r="657" spans="2:14" x14ac:dyDescent="0.2">
      <c r="B657">
        <f t="shared" si="95"/>
        <v>606</v>
      </c>
      <c r="C657" t="str">
        <f>IF(B656&lt;User!$B$25, Quellstärke/(Volumen*Verlustrate)*(1-EXP(-Verlustrate*B657)),"")</f>
        <v/>
      </c>
      <c r="D657">
        <f>IF(B657&gt;User!$B$25, Quellstärke/(Volumen*Verlustrate)*(1-EXP(-Verlustrate*User!$B$25))  * EXP(-Verlustrate*(B657-User!$B$25)), "")</f>
        <v>1.2758813045680542E-4</v>
      </c>
      <c r="E657">
        <f t="shared" si="104"/>
        <v>1.2758813045680542E-4</v>
      </c>
      <c r="F657">
        <f t="shared" si="96"/>
        <v>197.75765539067356</v>
      </c>
      <c r="G657">
        <f t="shared" si="97"/>
        <v>395.51531078134713</v>
      </c>
      <c r="H657">
        <f t="shared" si="98"/>
        <v>1186.5459323440409</v>
      </c>
      <c r="I657">
        <f t="shared" si="102"/>
        <v>606</v>
      </c>
      <c r="J657">
        <f>IF(B656&lt;User!$B$25, C657+C$32/(INTERZONALFLOW)*(1-EXP(-INTERZONALFLOW/NFVOL*B657)),D657)</f>
        <v>1.2758813045680542E-4</v>
      </c>
      <c r="K657">
        <f t="shared" si="99"/>
        <v>217.55202910965181</v>
      </c>
      <c r="L657">
        <f t="shared" si="100"/>
        <v>435.10405821930362</v>
      </c>
      <c r="M657">
        <f t="shared" si="101"/>
        <v>1305.3121746579109</v>
      </c>
      <c r="N657">
        <f t="shared" si="103"/>
        <v>606</v>
      </c>
    </row>
    <row r="658" spans="2:14" x14ac:dyDescent="0.2">
      <c r="B658">
        <f t="shared" si="95"/>
        <v>607</v>
      </c>
      <c r="C658" t="str">
        <f>IF(B657&lt;User!$B$25, Quellstärke/(Volumen*Verlustrate)*(1-EXP(-Verlustrate*B658)),"")</f>
        <v/>
      </c>
      <c r="D658">
        <f>IF(B658&gt;User!$B$25, Quellstärke/(Volumen*Verlustrate)*(1-EXP(-Verlustrate*User!$B$25))  * EXP(-Verlustrate*(B658-User!$B$25)), "")</f>
        <v>1.2416836766962846E-4</v>
      </c>
      <c r="E658">
        <f t="shared" si="104"/>
        <v>1.2416836766962846E-4</v>
      </c>
      <c r="F658">
        <f t="shared" si="96"/>
        <v>197.75765632193631</v>
      </c>
      <c r="G658">
        <f t="shared" si="97"/>
        <v>395.51531264387262</v>
      </c>
      <c r="H658">
        <f t="shared" si="98"/>
        <v>1186.5459379316176</v>
      </c>
      <c r="I658">
        <f t="shared" si="102"/>
        <v>607</v>
      </c>
      <c r="J658">
        <f>IF(B657&lt;User!$B$25, C658+C$32/(INTERZONALFLOW)*(1-EXP(-INTERZONALFLOW/NFVOL*B658)),D658)</f>
        <v>1.2416836766962846E-4</v>
      </c>
      <c r="K658">
        <f t="shared" si="99"/>
        <v>217.55203004091456</v>
      </c>
      <c r="L658">
        <f t="shared" si="100"/>
        <v>435.10406008182912</v>
      </c>
      <c r="M658">
        <f t="shared" si="101"/>
        <v>1305.3121802454875</v>
      </c>
      <c r="N658">
        <f t="shared" si="103"/>
        <v>607</v>
      </c>
    </row>
    <row r="659" spans="2:14" x14ac:dyDescent="0.2">
      <c r="B659">
        <f t="shared" si="95"/>
        <v>608</v>
      </c>
      <c r="C659" t="str">
        <f>IF(B658&lt;User!$B$25, Quellstärke/(Volumen*Verlustrate)*(1-EXP(-Verlustrate*B659)),"")</f>
        <v/>
      </c>
      <c r="D659">
        <f>IF(B659&gt;User!$B$25, Quellstärke/(Volumen*Verlustrate)*(1-EXP(-Verlustrate*User!$B$25))  * EXP(-Verlustrate*(B659-User!$B$25)), "")</f>
        <v>1.208402652702843E-4</v>
      </c>
      <c r="E659">
        <f t="shared" si="104"/>
        <v>1.208402652702843E-4</v>
      </c>
      <c r="F659">
        <f t="shared" si="96"/>
        <v>197.75765722823829</v>
      </c>
      <c r="G659">
        <f t="shared" si="97"/>
        <v>395.51531445647657</v>
      </c>
      <c r="H659">
        <f t="shared" si="98"/>
        <v>1186.5459433694296</v>
      </c>
      <c r="I659">
        <f t="shared" si="102"/>
        <v>608</v>
      </c>
      <c r="J659">
        <f>IF(B658&lt;User!$B$25, C659+C$32/(INTERZONALFLOW)*(1-EXP(-INTERZONALFLOW/NFVOL*B659)),D659)</f>
        <v>1.208402652702843E-4</v>
      </c>
      <c r="K659">
        <f t="shared" si="99"/>
        <v>217.55203094721654</v>
      </c>
      <c r="L659">
        <f t="shared" si="100"/>
        <v>435.10406189443307</v>
      </c>
      <c r="M659">
        <f t="shared" si="101"/>
        <v>1305.3121856832995</v>
      </c>
      <c r="N659">
        <f t="shared" si="103"/>
        <v>608</v>
      </c>
    </row>
    <row r="660" spans="2:14" x14ac:dyDescent="0.2">
      <c r="B660">
        <f t="shared" si="95"/>
        <v>609</v>
      </c>
      <c r="C660" t="str">
        <f>IF(B659&lt;User!$B$25, Quellstärke/(Volumen*Verlustrate)*(1-EXP(-Verlustrate*B660)),"")</f>
        <v/>
      </c>
      <c r="D660">
        <f>IF(B660&gt;User!$B$25, Quellstärke/(Volumen*Verlustrate)*(1-EXP(-Verlustrate*User!$B$25))  * EXP(-Verlustrate*(B660-User!$B$25)), "")</f>
        <v>1.1760136647237603E-4</v>
      </c>
      <c r="E660">
        <f t="shared" si="104"/>
        <v>1.1760136647237603E-4</v>
      </c>
      <c r="F660">
        <f t="shared" si="96"/>
        <v>197.75765811024854</v>
      </c>
      <c r="G660">
        <f t="shared" si="97"/>
        <v>395.51531622049708</v>
      </c>
      <c r="H660">
        <f t="shared" si="98"/>
        <v>1186.5459486614911</v>
      </c>
      <c r="I660">
        <f t="shared" si="102"/>
        <v>609</v>
      </c>
      <c r="J660">
        <f>IF(B659&lt;User!$B$25, C660+C$32/(INTERZONALFLOW)*(1-EXP(-INTERZONALFLOW/NFVOL*B660)),D660)</f>
        <v>1.1760136647237603E-4</v>
      </c>
      <c r="K660">
        <f t="shared" si="99"/>
        <v>217.55203182922679</v>
      </c>
      <c r="L660">
        <f t="shared" si="100"/>
        <v>435.10406365845358</v>
      </c>
      <c r="M660">
        <f t="shared" si="101"/>
        <v>1305.3121909753611</v>
      </c>
      <c r="N660">
        <f t="shared" si="103"/>
        <v>609</v>
      </c>
    </row>
    <row r="661" spans="2:14" x14ac:dyDescent="0.2">
      <c r="B661">
        <f t="shared" si="95"/>
        <v>610</v>
      </c>
      <c r="C661" t="str">
        <f>IF(B660&lt;User!$B$25, Quellstärke/(Volumen*Verlustrate)*(1-EXP(-Verlustrate*B661)),"")</f>
        <v/>
      </c>
      <c r="D661">
        <f>IF(B661&gt;User!$B$25, Quellstärke/(Volumen*Verlustrate)*(1-EXP(-Verlustrate*User!$B$25))  * EXP(-Verlustrate*(B661-User!$B$25)), "")</f>
        <v>1.1444928033910073E-4</v>
      </c>
      <c r="E661">
        <f t="shared" si="104"/>
        <v>1.1444928033910073E-4</v>
      </c>
      <c r="F661">
        <f t="shared" si="96"/>
        <v>197.75765896861813</v>
      </c>
      <c r="G661">
        <f t="shared" si="97"/>
        <v>395.51531793723626</v>
      </c>
      <c r="H661">
        <f t="shared" si="98"/>
        <v>1186.5459538117088</v>
      </c>
      <c r="I661">
        <f t="shared" si="102"/>
        <v>610</v>
      </c>
      <c r="J661">
        <f>IF(B660&lt;User!$B$25, C661+C$32/(INTERZONALFLOW)*(1-EXP(-INTERZONALFLOW/NFVOL*B661)),D661)</f>
        <v>1.1444928033910073E-4</v>
      </c>
      <c r="K661">
        <f t="shared" si="99"/>
        <v>217.55203268759638</v>
      </c>
      <c r="L661">
        <f t="shared" si="100"/>
        <v>435.10406537519276</v>
      </c>
      <c r="M661">
        <f t="shared" si="101"/>
        <v>1305.3121961255788</v>
      </c>
      <c r="N661">
        <f t="shared" si="103"/>
        <v>610</v>
      </c>
    </row>
    <row r="662" spans="2:14" x14ac:dyDescent="0.2">
      <c r="B662">
        <f t="shared" si="95"/>
        <v>611</v>
      </c>
      <c r="C662" t="str">
        <f>IF(B661&lt;User!$B$25, Quellstärke/(Volumen*Verlustrate)*(1-EXP(-Verlustrate*B662)),"")</f>
        <v/>
      </c>
      <c r="D662">
        <f>IF(B662&gt;User!$B$25, Quellstärke/(Volumen*Verlustrate)*(1-EXP(-Verlustrate*User!$B$25))  * EXP(-Verlustrate*(B662-User!$B$25)), "")</f>
        <v>1.1138168001827508E-4</v>
      </c>
      <c r="E662">
        <f t="shared" si="104"/>
        <v>1.1138168001827508E-4</v>
      </c>
      <c r="F662">
        <f t="shared" si="96"/>
        <v>197.75765980398074</v>
      </c>
      <c r="G662">
        <f t="shared" si="97"/>
        <v>395.51531960796149</v>
      </c>
      <c r="H662">
        <f t="shared" si="98"/>
        <v>1186.5459588238843</v>
      </c>
      <c r="I662">
        <f t="shared" si="102"/>
        <v>611</v>
      </c>
      <c r="J662">
        <f>IF(B661&lt;User!$B$25, C662+C$32/(INTERZONALFLOW)*(1-EXP(-INTERZONALFLOW/NFVOL*B662)),D662)</f>
        <v>1.1138168001827508E-4</v>
      </c>
      <c r="K662">
        <f t="shared" si="99"/>
        <v>217.55203352295899</v>
      </c>
      <c r="L662">
        <f t="shared" si="100"/>
        <v>435.10406704591799</v>
      </c>
      <c r="M662">
        <f t="shared" si="101"/>
        <v>1305.3122011377543</v>
      </c>
      <c r="N662">
        <f t="shared" si="103"/>
        <v>611</v>
      </c>
    </row>
    <row r="663" spans="2:14" x14ac:dyDescent="0.2">
      <c r="B663">
        <f t="shared" si="95"/>
        <v>612</v>
      </c>
      <c r="C663" t="str">
        <f>IF(B662&lt;User!$B$25, Quellstärke/(Volumen*Verlustrate)*(1-EXP(-Verlustrate*B663)),"")</f>
        <v/>
      </c>
      <c r="D663">
        <f>IF(B663&gt;User!$B$25, Quellstärke/(Volumen*Verlustrate)*(1-EXP(-Verlustrate*User!$B$25))  * EXP(-Verlustrate*(B663-User!$B$25)), "")</f>
        <v>1.0839630102466468E-4</v>
      </c>
      <c r="E663">
        <f t="shared" si="104"/>
        <v>1.0839630102466468E-4</v>
      </c>
      <c r="F663">
        <f t="shared" si="96"/>
        <v>197.75766061695299</v>
      </c>
      <c r="G663">
        <f t="shared" si="97"/>
        <v>395.51532123390598</v>
      </c>
      <c r="H663">
        <f t="shared" si="98"/>
        <v>1186.5459637017179</v>
      </c>
      <c r="I663">
        <f t="shared" si="102"/>
        <v>612</v>
      </c>
      <c r="J663">
        <f>IF(B662&lt;User!$B$25, C663+C$32/(INTERZONALFLOW)*(1-EXP(-INTERZONALFLOW/NFVOL*B663)),D663)</f>
        <v>1.0839630102466468E-4</v>
      </c>
      <c r="K663">
        <f t="shared" si="99"/>
        <v>217.55203433593124</v>
      </c>
      <c r="L663">
        <f t="shared" si="100"/>
        <v>435.10406867186248</v>
      </c>
      <c r="M663">
        <f t="shared" si="101"/>
        <v>1305.3122060155879</v>
      </c>
      <c r="N663">
        <f t="shared" si="103"/>
        <v>612</v>
      </c>
    </row>
    <row r="664" spans="2:14" x14ac:dyDescent="0.2">
      <c r="B664">
        <f t="shared" si="95"/>
        <v>613</v>
      </c>
      <c r="C664" t="str">
        <f>IF(B663&lt;User!$B$25, Quellstärke/(Volumen*Verlustrate)*(1-EXP(-Verlustrate*B664)),"")</f>
        <v/>
      </c>
      <c r="D664">
        <f>IF(B664&gt;User!$B$25, Quellstärke/(Volumen*Verlustrate)*(1-EXP(-Verlustrate*User!$B$25))  * EXP(-Verlustrate*(B664-User!$B$25)), "")</f>
        <v>1.0549093956835526E-4</v>
      </c>
      <c r="E664">
        <f t="shared" si="104"/>
        <v>1.0549093956835526E-4</v>
      </c>
      <c r="F664">
        <f t="shared" si="96"/>
        <v>197.75766140813505</v>
      </c>
      <c r="G664">
        <f t="shared" si="97"/>
        <v>395.5153228162701</v>
      </c>
      <c r="H664">
        <f t="shared" si="98"/>
        <v>1186.5459684488103</v>
      </c>
      <c r="I664">
        <f t="shared" si="102"/>
        <v>613</v>
      </c>
      <c r="J664">
        <f>IF(B663&lt;User!$B$25, C664+C$32/(INTERZONALFLOW)*(1-EXP(-INTERZONALFLOW/NFVOL*B664)),D664)</f>
        <v>1.0549093956835526E-4</v>
      </c>
      <c r="K664">
        <f t="shared" si="99"/>
        <v>217.5520351271133</v>
      </c>
      <c r="L664">
        <f t="shared" si="100"/>
        <v>435.1040702542266</v>
      </c>
      <c r="M664">
        <f t="shared" si="101"/>
        <v>1305.3122107626803</v>
      </c>
      <c r="N664">
        <f t="shared" si="103"/>
        <v>613</v>
      </c>
    </row>
    <row r="665" spans="2:14" x14ac:dyDescent="0.2">
      <c r="B665">
        <f t="shared" si="95"/>
        <v>614</v>
      </c>
      <c r="C665" t="str">
        <f>IF(B664&lt;User!$B$25, Quellstärke/(Volumen*Verlustrate)*(1-EXP(-Verlustrate*B665)),"")</f>
        <v/>
      </c>
      <c r="D665">
        <f>IF(B665&gt;User!$B$25, Quellstärke/(Volumen*Verlustrate)*(1-EXP(-Verlustrate*User!$B$25))  * EXP(-Verlustrate*(B665-User!$B$25)), "")</f>
        <v>1.0266345092792604E-4</v>
      </c>
      <c r="E665">
        <f t="shared" si="104"/>
        <v>1.0266345092792604E-4</v>
      </c>
      <c r="F665">
        <f t="shared" si="96"/>
        <v>197.75766217811093</v>
      </c>
      <c r="G665">
        <f t="shared" si="97"/>
        <v>395.51532435622187</v>
      </c>
      <c r="H665">
        <f t="shared" si="98"/>
        <v>1186.5459730686655</v>
      </c>
      <c r="I665">
        <f t="shared" si="102"/>
        <v>614</v>
      </c>
      <c r="J665">
        <f>IF(B664&lt;User!$B$25, C665+C$32/(INTERZONALFLOW)*(1-EXP(-INTERZONALFLOW/NFVOL*B665)),D665)</f>
        <v>1.0266345092792604E-4</v>
      </c>
      <c r="K665">
        <f t="shared" si="99"/>
        <v>217.55203589708918</v>
      </c>
      <c r="L665">
        <f t="shared" si="100"/>
        <v>435.10407179417837</v>
      </c>
      <c r="M665">
        <f t="shared" si="101"/>
        <v>1305.3122153825354</v>
      </c>
      <c r="N665">
        <f t="shared" si="103"/>
        <v>614</v>
      </c>
    </row>
    <row r="666" spans="2:14" x14ac:dyDescent="0.2">
      <c r="B666">
        <f t="shared" si="95"/>
        <v>615</v>
      </c>
      <c r="C666" t="str">
        <f>IF(B665&lt;User!$B$25, Quellstärke/(Volumen*Verlustrate)*(1-EXP(-Verlustrate*B666)),"")</f>
        <v/>
      </c>
      <c r="D666">
        <f>IF(B666&gt;User!$B$25, Quellstärke/(Volumen*Verlustrate)*(1-EXP(-Verlustrate*User!$B$25))  * EXP(-Verlustrate*(B666-User!$B$25)), "")</f>
        <v>9.9911747867229909E-5</v>
      </c>
      <c r="E666">
        <f t="shared" si="104"/>
        <v>9.9911747867229909E-5</v>
      </c>
      <c r="F666">
        <f t="shared" si="96"/>
        <v>197.75766292744905</v>
      </c>
      <c r="G666">
        <f t="shared" si="97"/>
        <v>395.51532585489809</v>
      </c>
      <c r="H666">
        <f t="shared" si="98"/>
        <v>1186.5459775646941</v>
      </c>
      <c r="I666">
        <f t="shared" si="102"/>
        <v>615</v>
      </c>
      <c r="J666">
        <f>IF(B665&lt;User!$B$25, C666+C$32/(INTERZONALFLOW)*(1-EXP(-INTERZONALFLOW/NFVOL*B666)),D666)</f>
        <v>9.9911747867229909E-5</v>
      </c>
      <c r="K666">
        <f t="shared" si="99"/>
        <v>217.5520366464273</v>
      </c>
      <c r="L666">
        <f t="shared" si="100"/>
        <v>435.10407329285459</v>
      </c>
      <c r="M666">
        <f t="shared" si="101"/>
        <v>1305.3122198785641</v>
      </c>
      <c r="N666">
        <f t="shared" si="103"/>
        <v>615</v>
      </c>
    </row>
    <row r="667" spans="2:14" x14ac:dyDescent="0.2">
      <c r="B667">
        <f t="shared" si="95"/>
        <v>616</v>
      </c>
      <c r="C667" t="str">
        <f>IF(B666&lt;User!$B$25, Quellstärke/(Volumen*Verlustrate)*(1-EXP(-Verlustrate*B667)),"")</f>
        <v/>
      </c>
      <c r="D667">
        <f>IF(B667&gt;User!$B$25, Quellstärke/(Volumen*Verlustrate)*(1-EXP(-Verlustrate*User!$B$25))  * EXP(-Verlustrate*(B667-User!$B$25)), "")</f>
        <v>9.7233799094606006E-5</v>
      </c>
      <c r="E667">
        <f t="shared" si="104"/>
        <v>9.7233799094606006E-5</v>
      </c>
      <c r="F667">
        <f t="shared" si="96"/>
        <v>197.75766365670253</v>
      </c>
      <c r="G667">
        <f t="shared" si="97"/>
        <v>395.51532731340507</v>
      </c>
      <c r="H667">
        <f t="shared" si="98"/>
        <v>1186.5459819402151</v>
      </c>
      <c r="I667">
        <f t="shared" si="102"/>
        <v>616</v>
      </c>
      <c r="J667">
        <f>IF(B666&lt;User!$B$25, C667+C$32/(INTERZONALFLOW)*(1-EXP(-INTERZONALFLOW/NFVOL*B667)),D667)</f>
        <v>9.7233799094606006E-5</v>
      </c>
      <c r="K667">
        <f t="shared" si="99"/>
        <v>217.55203737568078</v>
      </c>
      <c r="L667">
        <f t="shared" si="100"/>
        <v>435.10407475136157</v>
      </c>
      <c r="M667">
        <f t="shared" si="101"/>
        <v>1305.3122242540851</v>
      </c>
      <c r="N667">
        <f t="shared" si="103"/>
        <v>616</v>
      </c>
    </row>
    <row r="668" spans="2:14" x14ac:dyDescent="0.2">
      <c r="B668">
        <f t="shared" si="95"/>
        <v>617</v>
      </c>
      <c r="C668" t="str">
        <f>IF(B667&lt;User!$B$25, Quellstärke/(Volumen*Verlustrate)*(1-EXP(-Verlustrate*B668)),"")</f>
        <v/>
      </c>
      <c r="D668">
        <f>IF(B668&gt;User!$B$25, Quellstärke/(Volumen*Verlustrate)*(1-EXP(-Verlustrate*User!$B$25))  * EXP(-Verlustrate*(B668-User!$B$25)), "")</f>
        <v>9.4627627763393122E-5</v>
      </c>
      <c r="E668">
        <f t="shared" si="104"/>
        <v>9.4627627763393122E-5</v>
      </c>
      <c r="F668">
        <f t="shared" si="96"/>
        <v>197.75766436640973</v>
      </c>
      <c r="G668">
        <f t="shared" si="97"/>
        <v>395.51532873281946</v>
      </c>
      <c r="H668">
        <f t="shared" si="98"/>
        <v>1186.5459861984584</v>
      </c>
      <c r="I668">
        <f t="shared" si="102"/>
        <v>617</v>
      </c>
      <c r="J668">
        <f>IF(B667&lt;User!$B$25, C668+C$32/(INTERZONALFLOW)*(1-EXP(-INTERZONALFLOW/NFVOL*B668)),D668)</f>
        <v>9.4627627763393122E-5</v>
      </c>
      <c r="K668">
        <f t="shared" si="99"/>
        <v>217.55203808538798</v>
      </c>
      <c r="L668">
        <f t="shared" si="100"/>
        <v>435.10407617077595</v>
      </c>
      <c r="M668">
        <f t="shared" si="101"/>
        <v>1305.3122285123284</v>
      </c>
      <c r="N668">
        <f t="shared" si="103"/>
        <v>617</v>
      </c>
    </row>
    <row r="669" spans="2:14" x14ac:dyDescent="0.2">
      <c r="B669">
        <f t="shared" si="95"/>
        <v>618</v>
      </c>
      <c r="C669" t="str">
        <f>IF(B668&lt;User!$B$25, Quellstärke/(Volumen*Verlustrate)*(1-EXP(-Verlustrate*B669)),"")</f>
        <v/>
      </c>
      <c r="D669">
        <f>IF(B669&gt;User!$B$25, Quellstärke/(Volumen*Verlustrate)*(1-EXP(-Verlustrate*User!$B$25))  * EXP(-Verlustrate*(B669-User!$B$25)), "")</f>
        <v>9.2091310012631353E-5</v>
      </c>
      <c r="E669">
        <f t="shared" si="104"/>
        <v>9.2091310012631353E-5</v>
      </c>
      <c r="F669">
        <f t="shared" si="96"/>
        <v>197.75766505709456</v>
      </c>
      <c r="G669">
        <f t="shared" si="97"/>
        <v>395.51533011418911</v>
      </c>
      <c r="H669">
        <f t="shared" si="98"/>
        <v>1186.5459903425674</v>
      </c>
      <c r="I669">
        <f t="shared" si="102"/>
        <v>618</v>
      </c>
      <c r="J669">
        <f>IF(B668&lt;User!$B$25, C669+C$32/(INTERZONALFLOW)*(1-EXP(-INTERZONALFLOW/NFVOL*B669)),D669)</f>
        <v>9.2091310012631353E-5</v>
      </c>
      <c r="K669">
        <f t="shared" si="99"/>
        <v>217.55203877607281</v>
      </c>
      <c r="L669">
        <f t="shared" si="100"/>
        <v>435.10407755214561</v>
      </c>
      <c r="M669">
        <f t="shared" si="101"/>
        <v>1305.3122326564373</v>
      </c>
      <c r="N669">
        <f t="shared" si="103"/>
        <v>618</v>
      </c>
    </row>
    <row r="670" spans="2:14" x14ac:dyDescent="0.2">
      <c r="B670">
        <f t="shared" si="95"/>
        <v>619</v>
      </c>
      <c r="C670" t="str">
        <f>IF(B669&lt;User!$B$25, Quellstärke/(Volumen*Verlustrate)*(1-EXP(-Verlustrate*B670)),"")</f>
        <v/>
      </c>
      <c r="D670">
        <f>IF(B670&gt;User!$B$25, Quellstärke/(Volumen*Verlustrate)*(1-EXP(-Verlustrate*User!$B$25))  * EXP(-Verlustrate*(B670-User!$B$25)), "")</f>
        <v>8.9622973546880011E-5</v>
      </c>
      <c r="E670">
        <f t="shared" si="104"/>
        <v>8.9622973546880011E-5</v>
      </c>
      <c r="F670">
        <f t="shared" si="96"/>
        <v>197.75766572926685</v>
      </c>
      <c r="G670">
        <f t="shared" si="97"/>
        <v>395.51533145853369</v>
      </c>
      <c r="H670">
        <f t="shared" si="98"/>
        <v>1186.5459943756011</v>
      </c>
      <c r="I670">
        <f t="shared" si="102"/>
        <v>619</v>
      </c>
      <c r="J670">
        <f>IF(B669&lt;User!$B$25, C670+C$32/(INTERZONALFLOW)*(1-EXP(-INTERZONALFLOW/NFVOL*B670)),D670)</f>
        <v>8.9622973546880011E-5</v>
      </c>
      <c r="K670">
        <f t="shared" si="99"/>
        <v>217.5520394482451</v>
      </c>
      <c r="L670">
        <f t="shared" si="100"/>
        <v>435.10407889649019</v>
      </c>
      <c r="M670">
        <f t="shared" si="101"/>
        <v>1305.3122366894711</v>
      </c>
      <c r="N670">
        <f t="shared" si="103"/>
        <v>619</v>
      </c>
    </row>
    <row r="671" spans="2:14" x14ac:dyDescent="0.2">
      <c r="B671">
        <f t="shared" si="95"/>
        <v>620</v>
      </c>
      <c r="C671" t="str">
        <f>IF(B670&lt;User!$B$25, Quellstärke/(Volumen*Verlustrate)*(1-EXP(-Verlustrate*B671)),"")</f>
        <v/>
      </c>
      <c r="D671">
        <f>IF(B671&gt;User!$B$25, Quellstärke/(Volumen*Verlustrate)*(1-EXP(-Verlustrate*User!$B$25))  * EXP(-Verlustrate*(B671-User!$B$25)), "")</f>
        <v>8.7220796254098472E-5</v>
      </c>
      <c r="E671">
        <f t="shared" si="104"/>
        <v>8.7220796254098472E-5</v>
      </c>
      <c r="F671">
        <f t="shared" si="96"/>
        <v>197.75766638342282</v>
      </c>
      <c r="G671">
        <f t="shared" si="97"/>
        <v>395.51533276684563</v>
      </c>
      <c r="H671">
        <f t="shared" si="98"/>
        <v>1186.5459983005369</v>
      </c>
      <c r="I671">
        <f t="shared" si="102"/>
        <v>620</v>
      </c>
      <c r="J671">
        <f>IF(B670&lt;User!$B$25, C671+C$32/(INTERZONALFLOW)*(1-EXP(-INTERZONALFLOW/NFVOL*B671)),D671)</f>
        <v>8.7220796254098472E-5</v>
      </c>
      <c r="K671">
        <f t="shared" si="99"/>
        <v>217.55204010240107</v>
      </c>
      <c r="L671">
        <f t="shared" si="100"/>
        <v>435.10408020480213</v>
      </c>
      <c r="M671">
        <f t="shared" si="101"/>
        <v>1305.3122406144068</v>
      </c>
      <c r="N671">
        <f t="shared" si="103"/>
        <v>620</v>
      </c>
    </row>
    <row r="672" spans="2:14" x14ac:dyDescent="0.2">
      <c r="B672">
        <f t="shared" si="95"/>
        <v>621</v>
      </c>
      <c r="C672" t="str">
        <f>IF(B671&lt;User!$B$25, Quellstärke/(Volumen*Verlustrate)*(1-EXP(-Verlustrate*B672)),"")</f>
        <v/>
      </c>
      <c r="D672">
        <f>IF(B672&gt;User!$B$25, Quellstärke/(Volumen*Verlustrate)*(1-EXP(-Verlustrate*User!$B$25))  * EXP(-Verlustrate*(B672-User!$B$25)), "")</f>
        <v>8.4883004860574691E-5</v>
      </c>
      <c r="E672">
        <f t="shared" si="104"/>
        <v>8.4883004860574691E-5</v>
      </c>
      <c r="F672">
        <f t="shared" si="96"/>
        <v>197.75766702004535</v>
      </c>
      <c r="G672">
        <f t="shared" si="97"/>
        <v>395.51533404009069</v>
      </c>
      <c r="H672">
        <f t="shared" si="98"/>
        <v>1186.5460021202721</v>
      </c>
      <c r="I672">
        <f t="shared" si="102"/>
        <v>621</v>
      </c>
      <c r="J672">
        <f>IF(B671&lt;User!$B$25, C672+C$32/(INTERZONALFLOW)*(1-EXP(-INTERZONALFLOW/NFVOL*B672)),D672)</f>
        <v>8.4883004860574691E-5</v>
      </c>
      <c r="K672">
        <f t="shared" si="99"/>
        <v>217.5520407390236</v>
      </c>
      <c r="L672">
        <f t="shared" si="100"/>
        <v>435.10408147804719</v>
      </c>
      <c r="M672">
        <f t="shared" si="101"/>
        <v>1305.312244434142</v>
      </c>
      <c r="N672">
        <f t="shared" si="103"/>
        <v>621</v>
      </c>
    </row>
    <row r="673" spans="2:14" x14ac:dyDescent="0.2">
      <c r="B673">
        <f t="shared" si="95"/>
        <v>622</v>
      </c>
      <c r="C673" t="str">
        <f>IF(B672&lt;User!$B$25, Quellstärke/(Volumen*Verlustrate)*(1-EXP(-Verlustrate*B673)),"")</f>
        <v/>
      </c>
      <c r="D673">
        <f>IF(B673&gt;User!$B$25, Quellstärke/(Volumen*Verlustrate)*(1-EXP(-Verlustrate*User!$B$25))  * EXP(-Verlustrate*(B673-User!$B$25)), "")</f>
        <v>8.2607873621903189E-5</v>
      </c>
      <c r="E673">
        <f t="shared" si="104"/>
        <v>8.2607873621903189E-5</v>
      </c>
      <c r="F673">
        <f t="shared" si="96"/>
        <v>197.75766763960439</v>
      </c>
      <c r="G673">
        <f t="shared" si="97"/>
        <v>395.51533527920878</v>
      </c>
      <c r="H673">
        <f t="shared" si="98"/>
        <v>1186.5460058376264</v>
      </c>
      <c r="I673">
        <f t="shared" si="102"/>
        <v>622</v>
      </c>
      <c r="J673">
        <f>IF(B672&lt;User!$B$25, C673+C$32/(INTERZONALFLOW)*(1-EXP(-INTERZONALFLOW/NFVOL*B673)),D673)</f>
        <v>8.2607873621903189E-5</v>
      </c>
      <c r="K673">
        <f t="shared" si="99"/>
        <v>217.55204135858264</v>
      </c>
      <c r="L673">
        <f t="shared" si="100"/>
        <v>435.10408271716528</v>
      </c>
      <c r="M673">
        <f t="shared" si="101"/>
        <v>1305.3122481514963</v>
      </c>
      <c r="N673">
        <f t="shared" si="103"/>
        <v>622</v>
      </c>
    </row>
    <row r="674" spans="2:14" x14ac:dyDescent="0.2">
      <c r="B674">
        <f t="shared" si="95"/>
        <v>623</v>
      </c>
      <c r="C674" t="str">
        <f>IF(B673&lt;User!$B$25, Quellstärke/(Volumen*Verlustrate)*(1-EXP(-Verlustrate*B674)),"")</f>
        <v/>
      </c>
      <c r="D674">
        <f>IF(B674&gt;User!$B$25, Quellstärke/(Volumen*Verlustrate)*(1-EXP(-Verlustrate*User!$B$25))  * EXP(-Verlustrate*(B674-User!$B$25)), "")</f>
        <v>8.0393723049051582E-5</v>
      </c>
      <c r="E674">
        <f t="shared" si="104"/>
        <v>8.0393723049051582E-5</v>
      </c>
      <c r="F674">
        <f t="shared" si="96"/>
        <v>197.75766824255732</v>
      </c>
      <c r="G674">
        <f t="shared" si="97"/>
        <v>395.51533648511463</v>
      </c>
      <c r="H674">
        <f t="shared" si="98"/>
        <v>1186.5460094553439</v>
      </c>
      <c r="I674">
        <f t="shared" si="102"/>
        <v>623</v>
      </c>
      <c r="J674">
        <f>IF(B673&lt;User!$B$25, C674+C$32/(INTERZONALFLOW)*(1-EXP(-INTERZONALFLOW/NFVOL*B674)),D674)</f>
        <v>8.0393723049051582E-5</v>
      </c>
      <c r="K674">
        <f t="shared" si="99"/>
        <v>217.55204196153556</v>
      </c>
      <c r="L674">
        <f t="shared" si="100"/>
        <v>435.10408392307113</v>
      </c>
      <c r="M674">
        <f t="shared" si="101"/>
        <v>1305.3122517692138</v>
      </c>
      <c r="N674">
        <f t="shared" si="103"/>
        <v>623</v>
      </c>
    </row>
    <row r="675" spans="2:14" x14ac:dyDescent="0.2">
      <c r="B675">
        <f t="shared" si="95"/>
        <v>624</v>
      </c>
      <c r="C675" t="str">
        <f>IF(B674&lt;User!$B$25, Quellstärke/(Volumen*Verlustrate)*(1-EXP(-Verlustrate*B675)),"")</f>
        <v/>
      </c>
      <c r="D675">
        <f>IF(B675&gt;User!$B$25, Quellstärke/(Volumen*Verlustrate)*(1-EXP(-Verlustrate*User!$B$25))  * EXP(-Verlustrate*(B675-User!$B$25)), "")</f>
        <v>7.8238918668570054E-5</v>
      </c>
      <c r="E675">
        <f t="shared" si="104"/>
        <v>7.8238918668570054E-5</v>
      </c>
      <c r="F675">
        <f t="shared" si="96"/>
        <v>197.7576688293492</v>
      </c>
      <c r="G675">
        <f t="shared" si="97"/>
        <v>395.5153376586984</v>
      </c>
      <c r="H675">
        <f t="shared" si="98"/>
        <v>1186.5460129760952</v>
      </c>
      <c r="I675">
        <f t="shared" si="102"/>
        <v>624</v>
      </c>
      <c r="J675">
        <f>IF(B674&lt;User!$B$25, C675+C$32/(INTERZONALFLOW)*(1-EXP(-INTERZONALFLOW/NFVOL*B675)),D675)</f>
        <v>7.8238918668570054E-5</v>
      </c>
      <c r="K675">
        <f t="shared" si="99"/>
        <v>217.55204254832745</v>
      </c>
      <c r="L675">
        <f t="shared" si="100"/>
        <v>435.1040850966549</v>
      </c>
      <c r="M675">
        <f t="shared" si="101"/>
        <v>1305.3122552899652</v>
      </c>
      <c r="N675">
        <f t="shared" si="103"/>
        <v>624</v>
      </c>
    </row>
    <row r="676" spans="2:14" x14ac:dyDescent="0.2">
      <c r="B676">
        <f t="shared" si="95"/>
        <v>625</v>
      </c>
      <c r="C676" t="str">
        <f>IF(B675&lt;User!$B$25, Quellstärke/(Volumen*Verlustrate)*(1-EXP(-Verlustrate*B676)),"")</f>
        <v/>
      </c>
      <c r="D676">
        <f>IF(B676&gt;User!$B$25, Quellstärke/(Volumen*Verlustrate)*(1-EXP(-Verlustrate*User!$B$25))  * EXP(-Verlustrate*(B676-User!$B$25)), "")</f>
        <v>7.6141869816033397E-5</v>
      </c>
      <c r="E676">
        <f t="shared" si="104"/>
        <v>7.6141869816033397E-5</v>
      </c>
      <c r="F676">
        <f t="shared" si="96"/>
        <v>197.75766940041322</v>
      </c>
      <c r="G676">
        <f t="shared" si="97"/>
        <v>395.51533880082644</v>
      </c>
      <c r="H676">
        <f t="shared" si="98"/>
        <v>1186.5460164024794</v>
      </c>
      <c r="I676">
        <f t="shared" si="102"/>
        <v>625</v>
      </c>
      <c r="J676">
        <f>IF(B675&lt;User!$B$25, C676+C$32/(INTERZONALFLOW)*(1-EXP(-INTERZONALFLOW/NFVOL*B676)),D676)</f>
        <v>7.6141869816033397E-5</v>
      </c>
      <c r="K676">
        <f t="shared" si="99"/>
        <v>217.55204311939147</v>
      </c>
      <c r="L676">
        <f t="shared" si="100"/>
        <v>435.10408623878294</v>
      </c>
      <c r="M676">
        <f t="shared" si="101"/>
        <v>1305.3122587163493</v>
      </c>
      <c r="N676">
        <f t="shared" si="103"/>
        <v>625</v>
      </c>
    </row>
    <row r="677" spans="2:14" x14ac:dyDescent="0.2">
      <c r="B677">
        <f t="shared" si="95"/>
        <v>626</v>
      </c>
      <c r="C677" t="str">
        <f>IF(B676&lt;User!$B$25, Quellstärke/(Volumen*Verlustrate)*(1-EXP(-Verlustrate*B677)),"")</f>
        <v/>
      </c>
      <c r="D677">
        <f>IF(B677&gt;User!$B$25, Quellstärke/(Volumen*Verlustrate)*(1-EXP(-Verlustrate*User!$B$25))  * EXP(-Verlustrate*(B677-User!$B$25)), "")</f>
        <v>7.4101028461820494E-5</v>
      </c>
      <c r="E677">
        <f t="shared" si="104"/>
        <v>7.4101028461820494E-5</v>
      </c>
      <c r="F677">
        <f t="shared" si="96"/>
        <v>197.75766995617093</v>
      </c>
      <c r="G677">
        <f t="shared" si="97"/>
        <v>395.51533991234186</v>
      </c>
      <c r="H677">
        <f t="shared" si="98"/>
        <v>1186.5460197370257</v>
      </c>
      <c r="I677">
        <f t="shared" si="102"/>
        <v>626</v>
      </c>
      <c r="J677">
        <f>IF(B676&lt;User!$B$25, C677+C$32/(INTERZONALFLOW)*(1-EXP(-INTERZONALFLOW/NFVOL*B677)),D677)</f>
        <v>7.4101028461820494E-5</v>
      </c>
      <c r="K677">
        <f t="shared" si="99"/>
        <v>217.55204367514918</v>
      </c>
      <c r="L677">
        <f t="shared" si="100"/>
        <v>435.10408735029836</v>
      </c>
      <c r="M677">
        <f t="shared" si="101"/>
        <v>1305.3122620508957</v>
      </c>
      <c r="N677">
        <f t="shared" si="103"/>
        <v>626</v>
      </c>
    </row>
    <row r="678" spans="2:14" x14ac:dyDescent="0.2">
      <c r="B678">
        <f t="shared" si="95"/>
        <v>627</v>
      </c>
      <c r="C678" t="str">
        <f>IF(B677&lt;User!$B$25, Quellstärke/(Volumen*Verlustrate)*(1-EXP(-Verlustrate*B678)),"")</f>
        <v/>
      </c>
      <c r="D678">
        <f>IF(B678&gt;User!$B$25, Quellstärke/(Volumen*Verlustrate)*(1-EXP(-Verlustrate*User!$B$25))  * EXP(-Verlustrate*(B678-User!$B$25)), "")</f>
        <v>7.2114888068368566E-5</v>
      </c>
      <c r="E678">
        <f t="shared" si="104"/>
        <v>7.2114888068368566E-5</v>
      </c>
      <c r="F678">
        <f t="shared" si="96"/>
        <v>197.75767049703259</v>
      </c>
      <c r="G678">
        <f t="shared" si="97"/>
        <v>395.51534099406518</v>
      </c>
      <c r="H678">
        <f t="shared" si="98"/>
        <v>1186.5460229821956</v>
      </c>
      <c r="I678">
        <f t="shared" si="102"/>
        <v>627</v>
      </c>
      <c r="J678">
        <f>IF(B677&lt;User!$B$25, C678+C$32/(INTERZONALFLOW)*(1-EXP(-INTERZONALFLOW/NFVOL*B678)),D678)</f>
        <v>7.2114888068368566E-5</v>
      </c>
      <c r="K678">
        <f t="shared" si="99"/>
        <v>217.55204421601084</v>
      </c>
      <c r="L678">
        <f t="shared" si="100"/>
        <v>435.10408843202168</v>
      </c>
      <c r="M678">
        <f t="shared" si="101"/>
        <v>1305.3122652960656</v>
      </c>
      <c r="N678">
        <f t="shared" si="103"/>
        <v>627</v>
      </c>
    </row>
    <row r="679" spans="2:14" x14ac:dyDescent="0.2">
      <c r="B679">
        <f t="shared" si="95"/>
        <v>628</v>
      </c>
      <c r="C679" t="str">
        <f>IF(B678&lt;User!$B$25, Quellstärke/(Volumen*Verlustrate)*(1-EXP(-Verlustrate*B679)),"")</f>
        <v/>
      </c>
      <c r="D679">
        <f>IF(B679&gt;User!$B$25, Quellstärke/(Volumen*Verlustrate)*(1-EXP(-Verlustrate*User!$B$25))  * EXP(-Verlustrate*(B679-User!$B$25)), "")</f>
        <v>7.0181982478054707E-5</v>
      </c>
      <c r="E679">
        <f t="shared" si="104"/>
        <v>7.0181982478054707E-5</v>
      </c>
      <c r="F679">
        <f t="shared" si="96"/>
        <v>197.75767102339745</v>
      </c>
      <c r="G679">
        <f t="shared" si="97"/>
        <v>395.5153420467949</v>
      </c>
      <c r="H679">
        <f t="shared" si="98"/>
        <v>1186.5460261403848</v>
      </c>
      <c r="I679">
        <f t="shared" si="102"/>
        <v>628</v>
      </c>
      <c r="J679">
        <f>IF(B678&lt;User!$B$25, C679+C$32/(INTERZONALFLOW)*(1-EXP(-INTERZONALFLOW/NFVOL*B679)),D679)</f>
        <v>7.0181982478054707E-5</v>
      </c>
      <c r="K679">
        <f t="shared" si="99"/>
        <v>217.5520447423757</v>
      </c>
      <c r="L679">
        <f t="shared" si="100"/>
        <v>435.1040894847514</v>
      </c>
      <c r="M679">
        <f t="shared" si="101"/>
        <v>1305.3122684542548</v>
      </c>
      <c r="N679">
        <f t="shared" si="103"/>
        <v>628</v>
      </c>
    </row>
    <row r="680" spans="2:14" x14ac:dyDescent="0.2">
      <c r="B680">
        <f t="shared" si="95"/>
        <v>629</v>
      </c>
      <c r="C680" t="str">
        <f>IF(B679&lt;User!$B$25, Quellstärke/(Volumen*Verlustrate)*(1-EXP(-Verlustrate*B680)),"")</f>
        <v/>
      </c>
      <c r="D680">
        <f>IF(B680&gt;User!$B$25, Quellstärke/(Volumen*Verlustrate)*(1-EXP(-Verlustrate*User!$B$25))  * EXP(-Verlustrate*(B680-User!$B$25)), "")</f>
        <v>6.83008848308874E-5</v>
      </c>
      <c r="E680">
        <f t="shared" si="104"/>
        <v>6.83008848308874E-5</v>
      </c>
      <c r="F680">
        <f t="shared" si="96"/>
        <v>197.75767153565408</v>
      </c>
      <c r="G680">
        <f t="shared" si="97"/>
        <v>395.51534307130817</v>
      </c>
      <c r="H680">
        <f t="shared" si="98"/>
        <v>1186.5460292139246</v>
      </c>
      <c r="I680">
        <f t="shared" si="102"/>
        <v>629</v>
      </c>
      <c r="J680">
        <f>IF(B679&lt;User!$B$25, C680+C$32/(INTERZONALFLOW)*(1-EXP(-INTERZONALFLOW/NFVOL*B680)),D680)</f>
        <v>6.83008848308874E-5</v>
      </c>
      <c r="K680">
        <f t="shared" si="99"/>
        <v>217.55204525463233</v>
      </c>
      <c r="L680">
        <f t="shared" si="100"/>
        <v>435.10409050926467</v>
      </c>
      <c r="M680">
        <f t="shared" si="101"/>
        <v>1305.3122715277946</v>
      </c>
      <c r="N680">
        <f t="shared" si="103"/>
        <v>629</v>
      </c>
    </row>
    <row r="681" spans="2:14" x14ac:dyDescent="0.2">
      <c r="B681">
        <f t="shared" si="95"/>
        <v>630</v>
      </c>
      <c r="C681" t="str">
        <f>IF(B680&lt;User!$B$25, Quellstärke/(Volumen*Verlustrate)*(1-EXP(-Verlustrate*B681)),"")</f>
        <v/>
      </c>
      <c r="D681">
        <f>IF(B681&gt;User!$B$25, Quellstärke/(Volumen*Verlustrate)*(1-EXP(-Verlustrate*User!$B$25))  * EXP(-Verlustrate*(B681-User!$B$25)), "")</f>
        <v>6.6470206511206226E-5</v>
      </c>
      <c r="E681">
        <f t="shared" si="104"/>
        <v>6.6470206511206226E-5</v>
      </c>
      <c r="F681">
        <f t="shared" si="96"/>
        <v>197.75767203418064</v>
      </c>
      <c r="G681">
        <f t="shared" si="97"/>
        <v>395.51534406836129</v>
      </c>
      <c r="H681">
        <f t="shared" si="98"/>
        <v>1186.546032205084</v>
      </c>
      <c r="I681">
        <f t="shared" si="102"/>
        <v>630</v>
      </c>
      <c r="J681">
        <f>IF(B680&lt;User!$B$25, C681+C$32/(INTERZONALFLOW)*(1-EXP(-INTERZONALFLOW/NFVOL*B681)),D681)</f>
        <v>6.6470206511206226E-5</v>
      </c>
      <c r="K681">
        <f t="shared" si="99"/>
        <v>217.55204575315889</v>
      </c>
      <c r="L681">
        <f t="shared" si="100"/>
        <v>435.10409150631779</v>
      </c>
      <c r="M681">
        <f t="shared" si="101"/>
        <v>1305.3122745189539</v>
      </c>
      <c r="N681">
        <f t="shared" si="103"/>
        <v>630</v>
      </c>
    </row>
    <row r="682" spans="2:14" x14ac:dyDescent="0.2">
      <c r="B682">
        <f t="shared" si="95"/>
        <v>631</v>
      </c>
      <c r="C682" t="str">
        <f>IF(B681&lt;User!$B$25, Quellstärke/(Volumen*Verlustrate)*(1-EXP(-Verlustrate*B682)),"")</f>
        <v/>
      </c>
      <c r="D682">
        <f>IF(B682&gt;User!$B$25, Quellstärke/(Volumen*Verlustrate)*(1-EXP(-Verlustrate*User!$B$25))  * EXP(-Verlustrate*(B682-User!$B$25)), "")</f>
        <v>6.4688596122613201E-5</v>
      </c>
      <c r="E682">
        <f t="shared" si="104"/>
        <v>6.4688596122613201E-5</v>
      </c>
      <c r="F682">
        <f t="shared" si="96"/>
        <v>197.75767251934511</v>
      </c>
      <c r="G682">
        <f t="shared" si="97"/>
        <v>395.51534503869021</v>
      </c>
      <c r="H682">
        <f t="shared" si="98"/>
        <v>1186.5460351160707</v>
      </c>
      <c r="I682">
        <f t="shared" si="102"/>
        <v>631</v>
      </c>
      <c r="J682">
        <f>IF(B681&lt;User!$B$25, C682+C$32/(INTERZONALFLOW)*(1-EXP(-INTERZONALFLOW/NFVOL*B682)),D682)</f>
        <v>6.4688596122613201E-5</v>
      </c>
      <c r="K682">
        <f t="shared" si="99"/>
        <v>217.55204623832336</v>
      </c>
      <c r="L682">
        <f t="shared" si="100"/>
        <v>435.10409247664671</v>
      </c>
      <c r="M682">
        <f t="shared" si="101"/>
        <v>1305.3122774299407</v>
      </c>
      <c r="N682">
        <f t="shared" si="103"/>
        <v>631</v>
      </c>
    </row>
    <row r="683" spans="2:14" x14ac:dyDescent="0.2">
      <c r="B683">
        <f t="shared" si="95"/>
        <v>632</v>
      </c>
      <c r="C683" t="str">
        <f>IF(B682&lt;User!$B$25, Quellstärke/(Volumen*Verlustrate)*(1-EXP(-Verlustrate*B683)),"")</f>
        <v/>
      </c>
      <c r="D683">
        <f>IF(B683&gt;User!$B$25, Quellstärke/(Volumen*Verlustrate)*(1-EXP(-Verlustrate*User!$B$25))  * EXP(-Verlustrate*(B683-User!$B$25)), "")</f>
        <v>6.2954738490380509E-5</v>
      </c>
      <c r="E683">
        <f t="shared" si="104"/>
        <v>6.2954738490380509E-5</v>
      </c>
      <c r="F683">
        <f t="shared" si="96"/>
        <v>197.75767299150564</v>
      </c>
      <c r="G683">
        <f t="shared" si="97"/>
        <v>395.51534598301129</v>
      </c>
      <c r="H683">
        <f t="shared" si="98"/>
        <v>1186.5460379490339</v>
      </c>
      <c r="I683">
        <f t="shared" si="102"/>
        <v>632</v>
      </c>
      <c r="J683">
        <f>IF(B682&lt;User!$B$25, C683+C$32/(INTERZONALFLOW)*(1-EXP(-INTERZONALFLOW/NFVOL*B683)),D683)</f>
        <v>6.2954738490380509E-5</v>
      </c>
      <c r="K683">
        <f t="shared" si="99"/>
        <v>217.55204671048389</v>
      </c>
      <c r="L683">
        <f t="shared" si="100"/>
        <v>435.10409342096779</v>
      </c>
      <c r="M683">
        <f t="shared" si="101"/>
        <v>1305.3122802629039</v>
      </c>
      <c r="N683">
        <f t="shared" si="103"/>
        <v>632</v>
      </c>
    </row>
    <row r="684" spans="2:14" x14ac:dyDescent="0.2">
      <c r="B684">
        <f t="shared" si="95"/>
        <v>633</v>
      </c>
      <c r="C684" t="str">
        <f>IF(B683&lt;User!$B$25, Quellstärke/(Volumen*Verlustrate)*(1-EXP(-Verlustrate*B684)),"")</f>
        <v/>
      </c>
      <c r="D684">
        <f>IF(B684&gt;User!$B$25, Quellstärke/(Volumen*Verlustrate)*(1-EXP(-Verlustrate*User!$B$25))  * EXP(-Verlustrate*(B684-User!$B$25)), "")</f>
        <v>6.1267353690594927E-5</v>
      </c>
      <c r="E684">
        <f t="shared" si="104"/>
        <v>6.1267353690594927E-5</v>
      </c>
      <c r="F684">
        <f t="shared" si="96"/>
        <v>197.75767345101079</v>
      </c>
      <c r="G684">
        <f t="shared" si="97"/>
        <v>395.51534690202158</v>
      </c>
      <c r="H684">
        <f t="shared" si="98"/>
        <v>1186.5460407060648</v>
      </c>
      <c r="I684">
        <f t="shared" si="102"/>
        <v>633</v>
      </c>
      <c r="J684">
        <f>IF(B683&lt;User!$B$25, C684+C$32/(INTERZONALFLOW)*(1-EXP(-INTERZONALFLOW/NFVOL*B684)),D684)</f>
        <v>6.1267353690594927E-5</v>
      </c>
      <c r="K684">
        <f t="shared" si="99"/>
        <v>217.55204716998904</v>
      </c>
      <c r="L684">
        <f t="shared" si="100"/>
        <v>435.10409433997808</v>
      </c>
      <c r="M684">
        <f t="shared" si="101"/>
        <v>1305.3122830199347</v>
      </c>
      <c r="N684">
        <f t="shared" si="103"/>
        <v>633</v>
      </c>
    </row>
    <row r="685" spans="2:14" x14ac:dyDescent="0.2">
      <c r="B685">
        <f t="shared" si="95"/>
        <v>634</v>
      </c>
      <c r="C685" t="str">
        <f>IF(B684&lt;User!$B$25, Quellstärke/(Volumen*Verlustrate)*(1-EXP(-Verlustrate*B685)),"")</f>
        <v/>
      </c>
      <c r="D685">
        <f>IF(B685&gt;User!$B$25, Quellstärke/(Volumen*Verlustrate)*(1-EXP(-Verlustrate*User!$B$25))  * EXP(-Verlustrate*(B685-User!$B$25)), "")</f>
        <v>5.962519610532615E-5</v>
      </c>
      <c r="E685">
        <f t="shared" si="104"/>
        <v>5.962519610532615E-5</v>
      </c>
      <c r="F685">
        <f t="shared" si="96"/>
        <v>197.75767389819976</v>
      </c>
      <c r="G685">
        <f t="shared" si="97"/>
        <v>395.51534779639951</v>
      </c>
      <c r="H685">
        <f t="shared" si="98"/>
        <v>1186.5460433891985</v>
      </c>
      <c r="I685">
        <f t="shared" si="102"/>
        <v>634</v>
      </c>
      <c r="J685">
        <f>IF(B684&lt;User!$B$25, C685+C$32/(INTERZONALFLOW)*(1-EXP(-INTERZONALFLOW/NFVOL*B685)),D685)</f>
        <v>5.962519610532615E-5</v>
      </c>
      <c r="K685">
        <f t="shared" si="99"/>
        <v>217.552047617178</v>
      </c>
      <c r="L685">
        <f t="shared" si="100"/>
        <v>435.10409523435601</v>
      </c>
      <c r="M685">
        <f t="shared" si="101"/>
        <v>1305.3122857030685</v>
      </c>
      <c r="N685">
        <f t="shared" si="103"/>
        <v>634</v>
      </c>
    </row>
    <row r="686" spans="2:14" x14ac:dyDescent="0.2">
      <c r="B686">
        <f t="shared" si="95"/>
        <v>635</v>
      </c>
      <c r="C686" t="str">
        <f>IF(B685&lt;User!$B$25, Quellstärke/(Volumen*Verlustrate)*(1-EXP(-Verlustrate*B686)),"")</f>
        <v/>
      </c>
      <c r="D686">
        <f>IF(B686&gt;User!$B$25, Quellstärke/(Volumen*Verlustrate)*(1-EXP(-Verlustrate*User!$B$25))  * EXP(-Verlustrate*(B686-User!$B$25)), "")</f>
        <v>5.8027053503117815E-5</v>
      </c>
      <c r="E686">
        <f t="shared" si="104"/>
        <v>5.8027053503117815E-5</v>
      </c>
      <c r="F686">
        <f t="shared" si="96"/>
        <v>197.75767433340266</v>
      </c>
      <c r="G686">
        <f t="shared" si="97"/>
        <v>395.51534866680532</v>
      </c>
      <c r="H686">
        <f t="shared" si="98"/>
        <v>1186.546046000416</v>
      </c>
      <c r="I686">
        <f t="shared" si="102"/>
        <v>635</v>
      </c>
      <c r="J686">
        <f>IF(B685&lt;User!$B$25, C686+C$32/(INTERZONALFLOW)*(1-EXP(-INTERZONALFLOW/NFVOL*B686)),D686)</f>
        <v>5.8027053503117815E-5</v>
      </c>
      <c r="K686">
        <f t="shared" si="99"/>
        <v>217.55204805238091</v>
      </c>
      <c r="L686">
        <f t="shared" si="100"/>
        <v>435.10409610476182</v>
      </c>
      <c r="M686">
        <f t="shared" si="101"/>
        <v>1305.312288314286</v>
      </c>
      <c r="N686">
        <f t="shared" si="103"/>
        <v>635</v>
      </c>
    </row>
    <row r="687" spans="2:14" x14ac:dyDescent="0.2">
      <c r="B687">
        <f t="shared" si="95"/>
        <v>636</v>
      </c>
      <c r="C687" t="str">
        <f>IF(B686&lt;User!$B$25, Quellstärke/(Volumen*Verlustrate)*(1-EXP(-Verlustrate*B687)),"")</f>
        <v/>
      </c>
      <c r="D687">
        <f>IF(B687&gt;User!$B$25, Quellstärke/(Volumen*Verlustrate)*(1-EXP(-Verlustrate*User!$B$25))  * EXP(-Verlustrate*(B687-User!$B$25)), "")</f>
        <v>5.6471746144125911E-5</v>
      </c>
      <c r="E687">
        <f t="shared" si="104"/>
        <v>5.6471746144125911E-5</v>
      </c>
      <c r="F687">
        <f t="shared" si="96"/>
        <v>197.75767475694076</v>
      </c>
      <c r="G687">
        <f t="shared" si="97"/>
        <v>395.51534951388152</v>
      </c>
      <c r="H687">
        <f t="shared" si="98"/>
        <v>1186.5460485416445</v>
      </c>
      <c r="I687">
        <f t="shared" si="102"/>
        <v>636</v>
      </c>
      <c r="J687">
        <f>IF(B686&lt;User!$B$25, C687+C$32/(INTERZONALFLOW)*(1-EXP(-INTERZONALFLOW/NFVOL*B687)),D687)</f>
        <v>5.6471746144125911E-5</v>
      </c>
      <c r="K687">
        <f t="shared" si="99"/>
        <v>217.55204847591901</v>
      </c>
      <c r="L687">
        <f t="shared" si="100"/>
        <v>435.10409695183802</v>
      </c>
      <c r="M687">
        <f t="shared" si="101"/>
        <v>1305.3122908555144</v>
      </c>
      <c r="N687">
        <f t="shared" si="103"/>
        <v>636</v>
      </c>
    </row>
    <row r="688" spans="2:14" x14ac:dyDescent="0.2">
      <c r="B688">
        <f t="shared" si="95"/>
        <v>637</v>
      </c>
      <c r="C688" t="str">
        <f>IF(B687&lt;User!$B$25, Quellstärke/(Volumen*Verlustrate)*(1-EXP(-Verlustrate*B688)),"")</f>
        <v/>
      </c>
      <c r="D688">
        <f>IF(B688&gt;User!$B$25, Quellstärke/(Volumen*Verlustrate)*(1-EXP(-Verlustrate*User!$B$25))  * EXP(-Verlustrate*(B688-User!$B$25)), "")</f>
        <v>5.495812590924068E-5</v>
      </c>
      <c r="E688">
        <f t="shared" si="104"/>
        <v>5.495812590924068E-5</v>
      </c>
      <c r="F688">
        <f t="shared" si="96"/>
        <v>197.75767516912671</v>
      </c>
      <c r="G688">
        <f t="shared" si="97"/>
        <v>395.51535033825343</v>
      </c>
      <c r="H688">
        <f t="shared" si="98"/>
        <v>1186.5460510147602</v>
      </c>
      <c r="I688">
        <f t="shared" si="102"/>
        <v>637</v>
      </c>
      <c r="J688">
        <f>IF(B687&lt;User!$B$25, C688+C$32/(INTERZONALFLOW)*(1-EXP(-INTERZONALFLOW/NFVOL*B688)),D688)</f>
        <v>5.495812590924068E-5</v>
      </c>
      <c r="K688">
        <f t="shared" si="99"/>
        <v>217.55204888810496</v>
      </c>
      <c r="L688">
        <f t="shared" si="100"/>
        <v>435.10409777620993</v>
      </c>
      <c r="M688">
        <f t="shared" si="101"/>
        <v>1305.3122933286302</v>
      </c>
      <c r="N688">
        <f t="shared" si="103"/>
        <v>637</v>
      </c>
    </row>
    <row r="689" spans="2:14" x14ac:dyDescent="0.2">
      <c r="B689">
        <f t="shared" si="95"/>
        <v>638</v>
      </c>
      <c r="C689" t="str">
        <f>IF(B688&lt;User!$B$25, Quellstärke/(Volumen*Verlustrate)*(1-EXP(-Verlustrate*B689)),"")</f>
        <v/>
      </c>
      <c r="D689">
        <f>IF(B689&gt;User!$B$25, Quellstärke/(Volumen*Verlustrate)*(1-EXP(-Verlustrate*User!$B$25))  * EXP(-Verlustrate*(B689-User!$B$25)), "")</f>
        <v>5.3485075452552349E-5</v>
      </c>
      <c r="E689">
        <f t="shared" si="104"/>
        <v>5.3485075452552349E-5</v>
      </c>
      <c r="F689">
        <f t="shared" si="96"/>
        <v>197.75767557026478</v>
      </c>
      <c r="G689">
        <f t="shared" si="97"/>
        <v>395.51535114052956</v>
      </c>
      <c r="H689">
        <f t="shared" si="98"/>
        <v>1186.5460534215886</v>
      </c>
      <c r="I689">
        <f t="shared" si="102"/>
        <v>638</v>
      </c>
      <c r="J689">
        <f>IF(B688&lt;User!$B$25, C689+C$32/(INTERZONALFLOW)*(1-EXP(-INTERZONALFLOW/NFVOL*B689)),D689)</f>
        <v>5.3485075452552349E-5</v>
      </c>
      <c r="K689">
        <f t="shared" si="99"/>
        <v>217.55204928924303</v>
      </c>
      <c r="L689">
        <f t="shared" si="100"/>
        <v>435.10409857848606</v>
      </c>
      <c r="M689">
        <f t="shared" si="101"/>
        <v>1305.3122957354585</v>
      </c>
      <c r="N689">
        <f t="shared" si="103"/>
        <v>638</v>
      </c>
    </row>
    <row r="690" spans="2:14" x14ac:dyDescent="0.2">
      <c r="B690">
        <f t="shared" si="95"/>
        <v>639</v>
      </c>
      <c r="C690" t="str">
        <f>IF(B689&lt;User!$B$25, Quellstärke/(Volumen*Verlustrate)*(1-EXP(-Verlustrate*B690)),"")</f>
        <v/>
      </c>
      <c r="D690">
        <f>IF(B690&gt;User!$B$25, Quellstärke/(Volumen*Verlustrate)*(1-EXP(-Verlustrate*User!$B$25))  * EXP(-Verlustrate*(B690-User!$B$25)), "")</f>
        <v>5.2051507376531956E-5</v>
      </c>
      <c r="E690">
        <f t="shared" si="104"/>
        <v>5.2051507376531956E-5</v>
      </c>
      <c r="F690">
        <f t="shared" si="96"/>
        <v>197.75767596065108</v>
      </c>
      <c r="G690">
        <f t="shared" si="97"/>
        <v>395.51535192130217</v>
      </c>
      <c r="H690">
        <f t="shared" si="98"/>
        <v>1186.5460557639065</v>
      </c>
      <c r="I690">
        <f t="shared" si="102"/>
        <v>639</v>
      </c>
      <c r="J690">
        <f>IF(B689&lt;User!$B$25, C690+C$32/(INTERZONALFLOW)*(1-EXP(-INTERZONALFLOW/NFVOL*B690)),D690)</f>
        <v>5.2051507376531956E-5</v>
      </c>
      <c r="K690">
        <f t="shared" si="99"/>
        <v>217.55204967962933</v>
      </c>
      <c r="L690">
        <f t="shared" si="100"/>
        <v>435.10409935925867</v>
      </c>
      <c r="M690">
        <f t="shared" si="101"/>
        <v>1305.3122980777764</v>
      </c>
      <c r="N690">
        <f t="shared" si="103"/>
        <v>639</v>
      </c>
    </row>
    <row r="691" spans="2:14" x14ac:dyDescent="0.2">
      <c r="B691">
        <f t="shared" si="95"/>
        <v>640</v>
      </c>
      <c r="C691" t="str">
        <f>IF(B690&lt;User!$B$25, Quellstärke/(Volumen*Verlustrate)*(1-EXP(-Verlustrate*B691)),"")</f>
        <v/>
      </c>
      <c r="D691">
        <f>IF(B691&gt;User!$B$25, Quellstärke/(Volumen*Verlustrate)*(1-EXP(-Verlustrate*User!$B$25))  * EXP(-Verlustrate*(B691-User!$B$25)), "")</f>
        <v>5.0656363429321337E-5</v>
      </c>
      <c r="E691">
        <f t="shared" si="104"/>
        <v>5.0656363429321337E-5</v>
      </c>
      <c r="F691">
        <f t="shared" si="96"/>
        <v>197.75767634057382</v>
      </c>
      <c r="G691">
        <f t="shared" si="97"/>
        <v>395.51535268114765</v>
      </c>
      <c r="H691">
        <f t="shared" si="98"/>
        <v>1186.5460580434428</v>
      </c>
      <c r="I691">
        <f t="shared" si="102"/>
        <v>640</v>
      </c>
      <c r="J691">
        <f>IF(B690&lt;User!$B$25, C691+C$32/(INTERZONALFLOW)*(1-EXP(-INTERZONALFLOW/NFVOL*B691)),D691)</f>
        <v>5.0656363429321337E-5</v>
      </c>
      <c r="K691">
        <f t="shared" si="99"/>
        <v>217.55205005955207</v>
      </c>
      <c r="L691">
        <f t="shared" si="100"/>
        <v>435.10410011910415</v>
      </c>
      <c r="M691">
        <f t="shared" si="101"/>
        <v>1305.3123003573128</v>
      </c>
      <c r="N691">
        <f t="shared" si="103"/>
        <v>640</v>
      </c>
    </row>
    <row r="692" spans="2:14" x14ac:dyDescent="0.2">
      <c r="B692">
        <f t="shared" si="95"/>
        <v>641</v>
      </c>
      <c r="C692" t="str">
        <f>IF(B691&lt;User!$B$25, Quellstärke/(Volumen*Verlustrate)*(1-EXP(-Verlustrate*B692)),"")</f>
        <v/>
      </c>
      <c r="D692">
        <f>IF(B692&gt;User!$B$25, Quellstärke/(Volumen*Verlustrate)*(1-EXP(-Verlustrate*User!$B$25))  * EXP(-Verlustrate*(B692-User!$B$25)), "")</f>
        <v>4.9298613723536883E-5</v>
      </c>
      <c r="E692">
        <f t="shared" si="104"/>
        <v>4.9298613723536883E-5</v>
      </c>
      <c r="F692">
        <f t="shared" si="96"/>
        <v>197.75767671031343</v>
      </c>
      <c r="G692">
        <f t="shared" si="97"/>
        <v>395.51535342062687</v>
      </c>
      <c r="H692">
        <f t="shared" si="98"/>
        <v>1186.5460602618805</v>
      </c>
      <c r="I692">
        <f t="shared" si="102"/>
        <v>641</v>
      </c>
      <c r="J692">
        <f>IF(B691&lt;User!$B$25, C692+C$32/(INTERZONALFLOW)*(1-EXP(-INTERZONALFLOW/NFVOL*B692)),D692)</f>
        <v>4.9298613723536883E-5</v>
      </c>
      <c r="K692">
        <f t="shared" si="99"/>
        <v>217.55205042929168</v>
      </c>
      <c r="L692">
        <f t="shared" si="100"/>
        <v>435.10410085858337</v>
      </c>
      <c r="M692">
        <f t="shared" si="101"/>
        <v>1305.3123025757504</v>
      </c>
      <c r="N692">
        <f t="shared" si="103"/>
        <v>641</v>
      </c>
    </row>
    <row r="693" spans="2:14" x14ac:dyDescent="0.2">
      <c r="B693">
        <f t="shared" ref="B693:B756" si="105">B692+1</f>
        <v>642</v>
      </c>
      <c r="C693" t="str">
        <f>IF(B692&lt;User!$B$25, Quellstärke/(Volumen*Verlustrate)*(1-EXP(-Verlustrate*B693)),"")</f>
        <v/>
      </c>
      <c r="D693">
        <f>IF(B693&gt;User!$B$25, Quellstärke/(Volumen*Verlustrate)*(1-EXP(-Verlustrate*User!$B$25))  * EXP(-Verlustrate*(B693-User!$B$25)), "")</f>
        <v>4.7977255976013198E-5</v>
      </c>
      <c r="E693">
        <f t="shared" si="104"/>
        <v>4.7977255976013198E-5</v>
      </c>
      <c r="F693">
        <f t="shared" ref="F693:F756" si="106">$E693*$E$25+F692</f>
        <v>197.75767707014285</v>
      </c>
      <c r="G693">
        <f t="shared" ref="G693:G756" si="107">$E693*$E$26+G692</f>
        <v>395.51535414028569</v>
      </c>
      <c r="H693">
        <f t="shared" ref="H693:H756" si="108">$E693*$E$27+H692</f>
        <v>1186.546062420857</v>
      </c>
      <c r="I693">
        <f t="shared" si="102"/>
        <v>642</v>
      </c>
      <c r="J693">
        <f>IF(B692&lt;User!$B$25, C693+C$32/(INTERZONALFLOW)*(1-EXP(-INTERZONALFLOW/NFVOL*B693)),D693)</f>
        <v>4.7977255976013198E-5</v>
      </c>
      <c r="K693">
        <f t="shared" ref="K693:K756" si="109">$J693*$E$25+K692</f>
        <v>217.5520507891211</v>
      </c>
      <c r="L693">
        <f t="shared" ref="L693:L756" si="110">$J693*$E$26+L692</f>
        <v>435.10410157824219</v>
      </c>
      <c r="M693">
        <f t="shared" ref="M693:M756" si="111">$J693*$E$27+M692</f>
        <v>1305.3123047347269</v>
      </c>
      <c r="N693">
        <f t="shared" si="103"/>
        <v>642</v>
      </c>
    </row>
    <row r="694" spans="2:14" x14ac:dyDescent="0.2">
      <c r="B694">
        <f t="shared" si="105"/>
        <v>643</v>
      </c>
      <c r="C694" t="str">
        <f>IF(B693&lt;User!$B$25, Quellstärke/(Volumen*Verlustrate)*(1-EXP(-Verlustrate*B694)),"")</f>
        <v/>
      </c>
      <c r="D694">
        <f>IF(B694&gt;User!$B$25, Quellstärke/(Volumen*Verlustrate)*(1-EXP(-Verlustrate*User!$B$25))  * EXP(-Verlustrate*(B694-User!$B$25)), "")</f>
        <v>4.6691314767922614E-5</v>
      </c>
      <c r="E694">
        <f t="shared" si="104"/>
        <v>4.6691314767922614E-5</v>
      </c>
      <c r="F694">
        <f t="shared" si="106"/>
        <v>197.7576774203277</v>
      </c>
      <c r="G694">
        <f t="shared" si="107"/>
        <v>395.51535484065539</v>
      </c>
      <c r="H694">
        <f t="shared" si="108"/>
        <v>1186.5460645219662</v>
      </c>
      <c r="I694">
        <f t="shared" si="102"/>
        <v>643</v>
      </c>
      <c r="J694">
        <f>IF(B693&lt;User!$B$25, C694+C$32/(INTERZONALFLOW)*(1-EXP(-INTERZONALFLOW/NFVOL*B694)),D694)</f>
        <v>4.6691314767922614E-5</v>
      </c>
      <c r="K694">
        <f t="shared" si="109"/>
        <v>217.55205113930595</v>
      </c>
      <c r="L694">
        <f t="shared" si="110"/>
        <v>435.10410227861189</v>
      </c>
      <c r="M694">
        <f t="shared" si="111"/>
        <v>1305.3123068358361</v>
      </c>
      <c r="N694">
        <f t="shared" si="103"/>
        <v>643</v>
      </c>
    </row>
    <row r="695" spans="2:14" x14ac:dyDescent="0.2">
      <c r="B695">
        <f t="shared" si="105"/>
        <v>644</v>
      </c>
      <c r="C695" t="str">
        <f>IF(B694&lt;User!$B$25, Quellstärke/(Volumen*Verlustrate)*(1-EXP(-Verlustrate*B695)),"")</f>
        <v/>
      </c>
      <c r="D695">
        <f>IF(B695&gt;User!$B$25, Quellstärke/(Volumen*Verlustrate)*(1-EXP(-Verlustrate*User!$B$25))  * EXP(-Verlustrate*(B695-User!$B$25)), "")</f>
        <v>4.543984082472721E-5</v>
      </c>
      <c r="E695">
        <f t="shared" si="104"/>
        <v>4.543984082472721E-5</v>
      </c>
      <c r="F695">
        <f t="shared" si="106"/>
        <v>197.7576777611265</v>
      </c>
      <c r="G695">
        <f t="shared" si="107"/>
        <v>395.515355522253</v>
      </c>
      <c r="H695">
        <f t="shared" si="108"/>
        <v>1186.546066566759</v>
      </c>
      <c r="I695">
        <f t="shared" si="102"/>
        <v>644</v>
      </c>
      <c r="J695">
        <f>IF(B694&lt;User!$B$25, C695+C$32/(INTERZONALFLOW)*(1-EXP(-INTERZONALFLOW/NFVOL*B695)),D695)</f>
        <v>4.543984082472721E-5</v>
      </c>
      <c r="K695">
        <f t="shared" si="109"/>
        <v>217.55205148010475</v>
      </c>
      <c r="L695">
        <f t="shared" si="110"/>
        <v>435.1041029602095</v>
      </c>
      <c r="M695">
        <f t="shared" si="111"/>
        <v>1305.312308880629</v>
      </c>
      <c r="N695">
        <f t="shared" si="103"/>
        <v>644</v>
      </c>
    </row>
    <row r="696" spans="2:14" x14ac:dyDescent="0.2">
      <c r="B696">
        <f t="shared" si="105"/>
        <v>645</v>
      </c>
      <c r="C696" t="str">
        <f>IF(B695&lt;User!$B$25, Quellstärke/(Volumen*Verlustrate)*(1-EXP(-Verlustrate*B696)),"")</f>
        <v/>
      </c>
      <c r="D696">
        <f>IF(B696&gt;User!$B$25, Quellstärke/(Volumen*Verlustrate)*(1-EXP(-Verlustrate*User!$B$25))  * EXP(-Verlustrate*(B696-User!$B$25)), "")</f>
        <v>4.4221910315429057E-5</v>
      </c>
      <c r="E696">
        <f t="shared" si="104"/>
        <v>4.4221910315429057E-5</v>
      </c>
      <c r="F696">
        <f t="shared" si="106"/>
        <v>197.75767809279083</v>
      </c>
      <c r="G696">
        <f t="shared" si="107"/>
        <v>395.51535618558165</v>
      </c>
      <c r="H696">
        <f t="shared" si="108"/>
        <v>1186.546068556745</v>
      </c>
      <c r="I696">
        <f t="shared" ref="I696:I759" si="112">B696</f>
        <v>645</v>
      </c>
      <c r="J696">
        <f>IF(B695&lt;User!$B$25, C696+C$32/(INTERZONALFLOW)*(1-EXP(-INTERZONALFLOW/NFVOL*B696)),D696)</f>
        <v>4.4221910315429057E-5</v>
      </c>
      <c r="K696">
        <f t="shared" si="109"/>
        <v>217.55205181176908</v>
      </c>
      <c r="L696">
        <f t="shared" si="110"/>
        <v>435.10410362353815</v>
      </c>
      <c r="M696">
        <f t="shared" si="111"/>
        <v>1305.312310870615</v>
      </c>
      <c r="N696">
        <f t="shared" si="103"/>
        <v>645</v>
      </c>
    </row>
    <row r="697" spans="2:14" x14ac:dyDescent="0.2">
      <c r="B697">
        <f t="shared" si="105"/>
        <v>646</v>
      </c>
      <c r="C697" t="str">
        <f>IF(B696&lt;User!$B$25, Quellstärke/(Volumen*Verlustrate)*(1-EXP(-Verlustrate*B697)),"")</f>
        <v/>
      </c>
      <c r="D697">
        <f>IF(B697&gt;User!$B$25, Quellstärke/(Volumen*Verlustrate)*(1-EXP(-Verlustrate*User!$B$25))  * EXP(-Verlustrate*(B697-User!$B$25)), "")</f>
        <v>4.3036624170604016E-5</v>
      </c>
      <c r="E697">
        <f t="shared" si="104"/>
        <v>4.3036624170604016E-5</v>
      </c>
      <c r="F697">
        <f t="shared" si="106"/>
        <v>197.75767841556549</v>
      </c>
      <c r="G697">
        <f t="shared" si="107"/>
        <v>395.51535683113099</v>
      </c>
      <c r="H697">
        <f t="shared" si="108"/>
        <v>1186.546070493393</v>
      </c>
      <c r="I697">
        <f t="shared" si="112"/>
        <v>646</v>
      </c>
      <c r="J697">
        <f>IF(B696&lt;User!$B$25, C697+C$32/(INTERZONALFLOW)*(1-EXP(-INTERZONALFLOW/NFVOL*B697)),D697)</f>
        <v>4.3036624170604016E-5</v>
      </c>
      <c r="K697">
        <f t="shared" si="109"/>
        <v>217.55205213454374</v>
      </c>
      <c r="L697">
        <f t="shared" si="110"/>
        <v>435.10410426908749</v>
      </c>
      <c r="M697">
        <f t="shared" si="111"/>
        <v>1305.312312807263</v>
      </c>
      <c r="N697">
        <f t="shared" si="103"/>
        <v>646</v>
      </c>
    </row>
    <row r="698" spans="2:14" x14ac:dyDescent="0.2">
      <c r="B698">
        <f t="shared" si="105"/>
        <v>647</v>
      </c>
      <c r="C698" t="str">
        <f>IF(B697&lt;User!$B$25, Quellstärke/(Volumen*Verlustrate)*(1-EXP(-Verlustrate*B698)),"")</f>
        <v/>
      </c>
      <c r="D698">
        <f>IF(B698&gt;User!$B$25, Quellstärke/(Volumen*Verlustrate)*(1-EXP(-Verlustrate*User!$B$25))  * EXP(-Verlustrate*(B698-User!$B$25)), "")</f>
        <v>4.1883107418713158E-5</v>
      </c>
      <c r="E698">
        <f t="shared" si="104"/>
        <v>4.1883107418713158E-5</v>
      </c>
      <c r="F698">
        <f t="shared" si="106"/>
        <v>197.75767872968879</v>
      </c>
      <c r="G698">
        <f t="shared" si="107"/>
        <v>395.51535745937758</v>
      </c>
      <c r="H698">
        <f t="shared" si="108"/>
        <v>1186.5460723781327</v>
      </c>
      <c r="I698">
        <f t="shared" si="112"/>
        <v>647</v>
      </c>
      <c r="J698">
        <f>IF(B697&lt;User!$B$25, C698+C$32/(INTERZONALFLOW)*(1-EXP(-INTERZONALFLOW/NFVOL*B698)),D698)</f>
        <v>4.1883107418713158E-5</v>
      </c>
      <c r="K698">
        <f t="shared" si="109"/>
        <v>217.55205244866704</v>
      </c>
      <c r="L698">
        <f t="shared" si="110"/>
        <v>435.10410489733408</v>
      </c>
      <c r="M698">
        <f t="shared" si="111"/>
        <v>1305.3123146920027</v>
      </c>
      <c r="N698">
        <f t="shared" ref="N698:N761" si="113">B698</f>
        <v>647</v>
      </c>
    </row>
    <row r="699" spans="2:14" x14ac:dyDescent="0.2">
      <c r="B699">
        <f t="shared" si="105"/>
        <v>648</v>
      </c>
      <c r="C699" t="str">
        <f>IF(B698&lt;User!$B$25, Quellstärke/(Volumen*Verlustrate)*(1-EXP(-Verlustrate*B699)),"")</f>
        <v/>
      </c>
      <c r="D699">
        <f>IF(B699&gt;User!$B$25, Quellstärke/(Volumen*Verlustrate)*(1-EXP(-Verlustrate*User!$B$25))  * EXP(-Verlustrate*(B699-User!$B$25)), "")</f>
        <v>4.0760508540204307E-5</v>
      </c>
      <c r="E699">
        <f t="shared" si="104"/>
        <v>4.0760508540204307E-5</v>
      </c>
      <c r="F699">
        <f t="shared" si="106"/>
        <v>197.75767903539261</v>
      </c>
      <c r="G699">
        <f t="shared" si="107"/>
        <v>395.51535807078523</v>
      </c>
      <c r="H699">
        <f t="shared" si="108"/>
        <v>1186.5460742123557</v>
      </c>
      <c r="I699">
        <f t="shared" si="112"/>
        <v>648</v>
      </c>
      <c r="J699">
        <f>IF(B698&lt;User!$B$25, C699+C$32/(INTERZONALFLOW)*(1-EXP(-INTERZONALFLOW/NFVOL*B699)),D699)</f>
        <v>4.0760508540204307E-5</v>
      </c>
      <c r="K699">
        <f t="shared" si="109"/>
        <v>217.55205275437086</v>
      </c>
      <c r="L699">
        <f t="shared" si="110"/>
        <v>435.10410550874172</v>
      </c>
      <c r="M699">
        <f t="shared" si="111"/>
        <v>1305.3123165262257</v>
      </c>
      <c r="N699">
        <f t="shared" si="113"/>
        <v>648</v>
      </c>
    </row>
    <row r="700" spans="2:14" x14ac:dyDescent="0.2">
      <c r="B700">
        <f t="shared" si="105"/>
        <v>649</v>
      </c>
      <c r="C700" t="str">
        <f>IF(B699&lt;User!$B$25, Quellstärke/(Volumen*Verlustrate)*(1-EXP(-Verlustrate*B700)),"")</f>
        <v/>
      </c>
      <c r="D700">
        <f>IF(B700&gt;User!$B$25, Quellstärke/(Volumen*Verlustrate)*(1-EXP(-Verlustrate*User!$B$25))  * EXP(-Verlustrate*(B700-User!$B$25)), "")</f>
        <v>3.9667998838924614E-5</v>
      </c>
      <c r="E700">
        <f t="shared" si="104"/>
        <v>3.9667998838924614E-5</v>
      </c>
      <c r="F700">
        <f t="shared" si="106"/>
        <v>197.7576793329026</v>
      </c>
      <c r="G700">
        <f t="shared" si="107"/>
        <v>395.51535866580519</v>
      </c>
      <c r="H700">
        <f t="shared" si="108"/>
        <v>1186.5460759974158</v>
      </c>
      <c r="I700">
        <f t="shared" si="112"/>
        <v>649</v>
      </c>
      <c r="J700">
        <f>IF(B699&lt;User!$B$25, C700+C$32/(INTERZONALFLOW)*(1-EXP(-INTERZONALFLOW/NFVOL*B700)),D700)</f>
        <v>3.9667998838924614E-5</v>
      </c>
      <c r="K700">
        <f t="shared" si="109"/>
        <v>217.55205305188085</v>
      </c>
      <c r="L700">
        <f t="shared" si="110"/>
        <v>435.10410610376169</v>
      </c>
      <c r="M700">
        <f t="shared" si="111"/>
        <v>1305.3123183112857</v>
      </c>
      <c r="N700">
        <f t="shared" si="113"/>
        <v>649</v>
      </c>
    </row>
    <row r="701" spans="2:14" x14ac:dyDescent="0.2">
      <c r="B701">
        <f t="shared" si="105"/>
        <v>650</v>
      </c>
      <c r="C701" t="str">
        <f>IF(B700&lt;User!$B$25, Quellstärke/(Volumen*Verlustrate)*(1-EXP(-Verlustrate*B701)),"")</f>
        <v/>
      </c>
      <c r="D701">
        <f>IF(B701&gt;User!$B$25, Quellstärke/(Volumen*Verlustrate)*(1-EXP(-Verlustrate*User!$B$25))  * EXP(-Verlustrate*(B701-User!$B$25)), "")</f>
        <v>3.8604771830381873E-5</v>
      </c>
      <c r="E701">
        <f t="shared" si="104"/>
        <v>3.8604771830381873E-5</v>
      </c>
      <c r="F701">
        <f t="shared" si="106"/>
        <v>197.75767962243839</v>
      </c>
      <c r="G701">
        <f t="shared" si="107"/>
        <v>395.51535924487678</v>
      </c>
      <c r="H701">
        <f t="shared" si="108"/>
        <v>1186.5460777346304</v>
      </c>
      <c r="I701">
        <f t="shared" si="112"/>
        <v>650</v>
      </c>
      <c r="J701">
        <f>IF(B700&lt;User!$B$25, C701+C$32/(INTERZONALFLOW)*(1-EXP(-INTERZONALFLOW/NFVOL*B701)),D701)</f>
        <v>3.8604771830381873E-5</v>
      </c>
      <c r="K701">
        <f t="shared" si="109"/>
        <v>217.55205334141664</v>
      </c>
      <c r="L701">
        <f t="shared" si="110"/>
        <v>435.10410668283328</v>
      </c>
      <c r="M701">
        <f t="shared" si="111"/>
        <v>1305.3123200485004</v>
      </c>
      <c r="N701">
        <f t="shared" si="113"/>
        <v>650</v>
      </c>
    </row>
    <row r="702" spans="2:14" x14ac:dyDescent="0.2">
      <c r="B702">
        <f t="shared" si="105"/>
        <v>651</v>
      </c>
      <c r="C702" t="str">
        <f>IF(B701&lt;User!$B$25, Quellstärke/(Volumen*Verlustrate)*(1-EXP(-Verlustrate*B702)),"")</f>
        <v/>
      </c>
      <c r="D702">
        <f>IF(B702&gt;User!$B$25, Quellstärke/(Volumen*Verlustrate)*(1-EXP(-Verlustrate*User!$B$25))  * EXP(-Verlustrate*(B702-User!$B$25)), "")</f>
        <v>3.7570042646402707E-5</v>
      </c>
      <c r="E702">
        <f t="shared" si="104"/>
        <v>3.7570042646402707E-5</v>
      </c>
      <c r="F702">
        <f t="shared" si="106"/>
        <v>197.75767990421372</v>
      </c>
      <c r="G702">
        <f t="shared" si="107"/>
        <v>395.51535980842743</v>
      </c>
      <c r="H702">
        <f t="shared" si="108"/>
        <v>1186.5460794252824</v>
      </c>
      <c r="I702">
        <f t="shared" si="112"/>
        <v>651</v>
      </c>
      <c r="J702">
        <f>IF(B701&lt;User!$B$25, C702+C$32/(INTERZONALFLOW)*(1-EXP(-INTERZONALFLOW/NFVOL*B702)),D702)</f>
        <v>3.7570042646402707E-5</v>
      </c>
      <c r="K702">
        <f t="shared" si="109"/>
        <v>217.55205362319197</v>
      </c>
      <c r="L702">
        <f t="shared" si="110"/>
        <v>435.10410724638393</v>
      </c>
      <c r="M702">
        <f t="shared" si="111"/>
        <v>1305.3123217391524</v>
      </c>
      <c r="N702">
        <f t="shared" si="113"/>
        <v>651</v>
      </c>
    </row>
    <row r="703" spans="2:14" x14ac:dyDescent="0.2">
      <c r="B703">
        <f t="shared" si="105"/>
        <v>652</v>
      </c>
      <c r="C703" t="str">
        <f>IF(B702&lt;User!$B$25, Quellstärke/(Volumen*Verlustrate)*(1-EXP(-Verlustrate*B703)),"")</f>
        <v/>
      </c>
      <c r="D703">
        <f>IF(B703&gt;User!$B$25, Quellstärke/(Volumen*Verlustrate)*(1-EXP(-Verlustrate*User!$B$25))  * EXP(-Verlustrate*(B703-User!$B$25)), "")</f>
        <v>3.6563047455746508E-5</v>
      </c>
      <c r="E703">
        <f t="shared" si="104"/>
        <v>3.6563047455746508E-5</v>
      </c>
      <c r="F703">
        <f t="shared" si="106"/>
        <v>197.75768017843657</v>
      </c>
      <c r="G703">
        <f t="shared" si="107"/>
        <v>395.51536035687315</v>
      </c>
      <c r="H703">
        <f t="shared" si="108"/>
        <v>1186.5460810706195</v>
      </c>
      <c r="I703">
        <f t="shared" si="112"/>
        <v>652</v>
      </c>
      <c r="J703">
        <f>IF(B702&lt;User!$B$25, C703+C$32/(INTERZONALFLOW)*(1-EXP(-INTERZONALFLOW/NFVOL*B703)),D703)</f>
        <v>3.6563047455746508E-5</v>
      </c>
      <c r="K703">
        <f t="shared" si="109"/>
        <v>217.55205389741482</v>
      </c>
      <c r="L703">
        <f t="shared" si="110"/>
        <v>435.10410779482964</v>
      </c>
      <c r="M703">
        <f t="shared" si="111"/>
        <v>1305.3123233844894</v>
      </c>
      <c r="N703">
        <f t="shared" si="113"/>
        <v>652</v>
      </c>
    </row>
    <row r="704" spans="2:14" x14ac:dyDescent="0.2">
      <c r="B704">
        <f t="shared" si="105"/>
        <v>653</v>
      </c>
      <c r="C704" t="str">
        <f>IF(B703&lt;User!$B$25, Quellstärke/(Volumen*Verlustrate)*(1-EXP(-Verlustrate*B704)),"")</f>
        <v/>
      </c>
      <c r="D704">
        <f>IF(B704&gt;User!$B$25, Quellstärke/(Volumen*Verlustrate)*(1-EXP(-Verlustrate*User!$B$25))  * EXP(-Verlustrate*(B704-User!$B$25)), "")</f>
        <v>3.5583042900250038E-5</v>
      </c>
      <c r="E704">
        <f t="shared" si="104"/>
        <v>3.5583042900250038E-5</v>
      </c>
      <c r="F704">
        <f t="shared" si="106"/>
        <v>197.7576804453094</v>
      </c>
      <c r="G704">
        <f t="shared" si="107"/>
        <v>395.51536089061881</v>
      </c>
      <c r="H704">
        <f t="shared" si="108"/>
        <v>1186.5460826718563</v>
      </c>
      <c r="I704">
        <f t="shared" si="112"/>
        <v>653</v>
      </c>
      <c r="J704">
        <f>IF(B703&lt;User!$B$25, C704+C$32/(INTERZONALFLOW)*(1-EXP(-INTERZONALFLOW/NFVOL*B704)),D704)</f>
        <v>3.5583042900250038E-5</v>
      </c>
      <c r="K704">
        <f t="shared" si="109"/>
        <v>217.55205416428765</v>
      </c>
      <c r="L704">
        <f t="shared" si="110"/>
        <v>435.10410832857531</v>
      </c>
      <c r="M704">
        <f t="shared" si="111"/>
        <v>1305.3123249857263</v>
      </c>
      <c r="N704">
        <f t="shared" si="113"/>
        <v>653</v>
      </c>
    </row>
    <row r="705" spans="2:14" x14ac:dyDescent="0.2">
      <c r="B705">
        <f t="shared" si="105"/>
        <v>654</v>
      </c>
      <c r="C705" t="str">
        <f>IF(B704&lt;User!$B$25, Quellstärke/(Volumen*Verlustrate)*(1-EXP(-Verlustrate*B705)),"")</f>
        <v/>
      </c>
      <c r="D705">
        <f>IF(B705&gt;User!$B$25, Quellstärke/(Volumen*Verlustrate)*(1-EXP(-Verlustrate*User!$B$25))  * EXP(-Verlustrate*(B705-User!$B$25)), "")</f>
        <v>3.4629305546084416E-5</v>
      </c>
      <c r="E705">
        <f t="shared" si="104"/>
        <v>3.4629305546084416E-5</v>
      </c>
      <c r="F705">
        <f t="shared" si="106"/>
        <v>197.7576807050292</v>
      </c>
      <c r="G705">
        <f t="shared" si="107"/>
        <v>395.5153614100584</v>
      </c>
      <c r="H705">
        <f t="shared" si="108"/>
        <v>1186.546084230175</v>
      </c>
      <c r="I705">
        <f t="shared" si="112"/>
        <v>654</v>
      </c>
      <c r="J705">
        <f>IF(B704&lt;User!$B$25, C705+C$32/(INTERZONALFLOW)*(1-EXP(-INTERZONALFLOW/NFVOL*B705)),D705)</f>
        <v>3.4629305546084416E-5</v>
      </c>
      <c r="K705">
        <f t="shared" si="109"/>
        <v>217.55205442400745</v>
      </c>
      <c r="L705">
        <f t="shared" si="110"/>
        <v>435.1041088480149</v>
      </c>
      <c r="M705">
        <f t="shared" si="111"/>
        <v>1305.3123265440449</v>
      </c>
      <c r="N705">
        <f t="shared" si="113"/>
        <v>654</v>
      </c>
    </row>
    <row r="706" spans="2:14" x14ac:dyDescent="0.2">
      <c r="B706">
        <f t="shared" si="105"/>
        <v>655</v>
      </c>
      <c r="C706" t="str">
        <f>IF(B705&lt;User!$B$25, Quellstärke/(Volumen*Verlustrate)*(1-EXP(-Verlustrate*B706)),"")</f>
        <v/>
      </c>
      <c r="D706">
        <f>IF(B706&gt;User!$B$25, Quellstärke/(Volumen*Verlustrate)*(1-EXP(-Verlustrate*User!$B$25))  * EXP(-Verlustrate*(B706-User!$B$25)), "")</f>
        <v>3.3701131349720815E-5</v>
      </c>
      <c r="E706">
        <f t="shared" si="104"/>
        <v>3.3701131349720815E-5</v>
      </c>
      <c r="F706">
        <f t="shared" si="106"/>
        <v>197.7576809577877</v>
      </c>
      <c r="G706">
        <f t="shared" si="107"/>
        <v>395.5153619155754</v>
      </c>
      <c r="H706">
        <f t="shared" si="108"/>
        <v>1186.5460857467258</v>
      </c>
      <c r="I706">
        <f t="shared" si="112"/>
        <v>655</v>
      </c>
      <c r="J706">
        <f>IF(B705&lt;User!$B$25, C706+C$32/(INTERZONALFLOW)*(1-EXP(-INTERZONALFLOW/NFVOL*B706)),D706)</f>
        <v>3.3701131349720815E-5</v>
      </c>
      <c r="K706">
        <f t="shared" si="109"/>
        <v>217.55205467676595</v>
      </c>
      <c r="L706">
        <f t="shared" si="110"/>
        <v>435.1041093535319</v>
      </c>
      <c r="M706">
        <f t="shared" si="111"/>
        <v>1305.3123280605957</v>
      </c>
      <c r="N706">
        <f t="shared" si="113"/>
        <v>655</v>
      </c>
    </row>
    <row r="707" spans="2:14" x14ac:dyDescent="0.2">
      <c r="B707">
        <f t="shared" si="105"/>
        <v>656</v>
      </c>
      <c r="C707" t="str">
        <f>IF(B706&lt;User!$B$25, Quellstärke/(Volumen*Verlustrate)*(1-EXP(-Verlustrate*B707)),"")</f>
        <v/>
      </c>
      <c r="D707">
        <f>IF(B707&gt;User!$B$25, Quellstärke/(Volumen*Verlustrate)*(1-EXP(-Verlustrate*User!$B$25))  * EXP(-Verlustrate*(B707-User!$B$25)), "")</f>
        <v>3.2797835138208762E-5</v>
      </c>
      <c r="E707">
        <f t="shared" si="104"/>
        <v>3.2797835138208762E-5</v>
      </c>
      <c r="F707">
        <f t="shared" si="106"/>
        <v>197.75768120377145</v>
      </c>
      <c r="G707">
        <f t="shared" si="107"/>
        <v>395.51536240754291</v>
      </c>
      <c r="H707">
        <f t="shared" si="108"/>
        <v>1186.5460872226283</v>
      </c>
      <c r="I707">
        <f t="shared" si="112"/>
        <v>656</v>
      </c>
      <c r="J707">
        <f>IF(B706&lt;User!$B$25, C707+C$32/(INTERZONALFLOW)*(1-EXP(-INTERZONALFLOW/NFVOL*B707)),D707)</f>
        <v>3.2797835138208762E-5</v>
      </c>
      <c r="K707">
        <f t="shared" si="109"/>
        <v>217.5520549227497</v>
      </c>
      <c r="L707">
        <f t="shared" si="110"/>
        <v>435.10410984549941</v>
      </c>
      <c r="M707">
        <f t="shared" si="111"/>
        <v>1305.3123295364983</v>
      </c>
      <c r="N707">
        <f t="shared" si="113"/>
        <v>656</v>
      </c>
    </row>
    <row r="708" spans="2:14" x14ac:dyDescent="0.2">
      <c r="B708">
        <f t="shared" si="105"/>
        <v>657</v>
      </c>
      <c r="C708" t="str">
        <f>IF(B707&lt;User!$B$25, Quellstärke/(Volumen*Verlustrate)*(1-EXP(-Verlustrate*B708)),"")</f>
        <v/>
      </c>
      <c r="D708">
        <f>IF(B708&gt;User!$B$25, Quellstärke/(Volumen*Verlustrate)*(1-EXP(-Verlustrate*User!$B$25))  * EXP(-Verlustrate*(B708-User!$B$25)), "")</f>
        <v>3.1918750103385846E-5</v>
      </c>
      <c r="E708">
        <f t="shared" si="104"/>
        <v>3.1918750103385846E-5</v>
      </c>
      <c r="F708">
        <f t="shared" si="106"/>
        <v>197.75768144316208</v>
      </c>
      <c r="G708">
        <f t="shared" si="107"/>
        <v>395.51536288632417</v>
      </c>
      <c r="H708">
        <f t="shared" si="108"/>
        <v>1186.5460886589722</v>
      </c>
      <c r="I708">
        <f t="shared" si="112"/>
        <v>657</v>
      </c>
      <c r="J708">
        <f>IF(B707&lt;User!$B$25, C708+C$32/(INTERZONALFLOW)*(1-EXP(-INTERZONALFLOW/NFVOL*B708)),D708)</f>
        <v>3.1918750103385846E-5</v>
      </c>
      <c r="K708">
        <f t="shared" si="109"/>
        <v>217.55205516214033</v>
      </c>
      <c r="L708">
        <f t="shared" si="110"/>
        <v>435.10411032428067</v>
      </c>
      <c r="M708">
        <f t="shared" si="111"/>
        <v>1305.3123309728421</v>
      </c>
      <c r="N708">
        <f t="shared" si="113"/>
        <v>657</v>
      </c>
    </row>
    <row r="709" spans="2:14" x14ac:dyDescent="0.2">
      <c r="B709">
        <f t="shared" si="105"/>
        <v>658</v>
      </c>
      <c r="C709" t="str">
        <f>IF(B708&lt;User!$B$25, Quellstärke/(Volumen*Verlustrate)*(1-EXP(-Verlustrate*B709)),"")</f>
        <v/>
      </c>
      <c r="D709">
        <f>IF(B709&gt;User!$B$25, Quellstärke/(Volumen*Verlustrate)*(1-EXP(-Verlustrate*User!$B$25))  * EXP(-Verlustrate*(B709-User!$B$25)), "")</f>
        <v>3.1063227309643463E-5</v>
      </c>
      <c r="E709">
        <f t="shared" si="104"/>
        <v>3.1063227309643463E-5</v>
      </c>
      <c r="F709">
        <f t="shared" si="106"/>
        <v>197.75768167613629</v>
      </c>
      <c r="G709">
        <f t="shared" si="107"/>
        <v>395.51536335227257</v>
      </c>
      <c r="H709">
        <f t="shared" si="108"/>
        <v>1186.5460900568173</v>
      </c>
      <c r="I709">
        <f t="shared" si="112"/>
        <v>658</v>
      </c>
      <c r="J709">
        <f>IF(B708&lt;User!$B$25, C709+C$32/(INTERZONALFLOW)*(1-EXP(-INTERZONALFLOW/NFVOL*B709)),D709)</f>
        <v>3.1063227309643463E-5</v>
      </c>
      <c r="K709">
        <f t="shared" si="109"/>
        <v>217.55205539511454</v>
      </c>
      <c r="L709">
        <f t="shared" si="110"/>
        <v>435.10411079022907</v>
      </c>
      <c r="M709">
        <f t="shared" si="111"/>
        <v>1305.3123323706873</v>
      </c>
      <c r="N709">
        <f t="shared" si="113"/>
        <v>658</v>
      </c>
    </row>
    <row r="710" spans="2:14" x14ac:dyDescent="0.2">
      <c r="B710">
        <f t="shared" si="105"/>
        <v>659</v>
      </c>
      <c r="C710" t="str">
        <f>IF(B709&lt;User!$B$25, Quellstärke/(Volumen*Verlustrate)*(1-EXP(-Verlustrate*B710)),"")</f>
        <v/>
      </c>
      <c r="D710">
        <f>IF(B710&gt;User!$B$25, Quellstärke/(Volumen*Verlustrate)*(1-EXP(-Verlustrate*User!$B$25))  * EXP(-Verlustrate*(B710-User!$B$25)), "")</f>
        <v>3.0230635214886649E-5</v>
      </c>
      <c r="E710">
        <f t="shared" ref="E710:E771" si="114">IF(ISNUMBER(C710),C710)+IF((ISNUMBER(D710)),D710)</f>
        <v>3.0230635214886649E-5</v>
      </c>
      <c r="F710">
        <f t="shared" si="106"/>
        <v>197.75768190286604</v>
      </c>
      <c r="G710">
        <f t="shared" si="107"/>
        <v>395.51536380573208</v>
      </c>
      <c r="H710">
        <f t="shared" si="108"/>
        <v>1186.5460914171958</v>
      </c>
      <c r="I710">
        <f t="shared" si="112"/>
        <v>659</v>
      </c>
      <c r="J710">
        <f>IF(B709&lt;User!$B$25, C710+C$32/(INTERZONALFLOW)*(1-EXP(-INTERZONALFLOW/NFVOL*B710)),D710)</f>
        <v>3.0230635214886649E-5</v>
      </c>
      <c r="K710">
        <f t="shared" si="109"/>
        <v>217.55205562184429</v>
      </c>
      <c r="L710">
        <f t="shared" si="110"/>
        <v>435.10411124368858</v>
      </c>
      <c r="M710">
        <f t="shared" si="111"/>
        <v>1305.3123337310658</v>
      </c>
      <c r="N710">
        <f t="shared" si="113"/>
        <v>659</v>
      </c>
    </row>
    <row r="711" spans="2:14" x14ac:dyDescent="0.2">
      <c r="B711">
        <f t="shared" si="105"/>
        <v>660</v>
      </c>
      <c r="C711" t="str">
        <f>IF(B710&lt;User!$B$25, Quellstärke/(Volumen*Verlustrate)*(1-EXP(-Verlustrate*B711)),"")</f>
        <v/>
      </c>
      <c r="D711">
        <f>IF(B711&gt;User!$B$25, Quellstärke/(Volumen*Verlustrate)*(1-EXP(-Verlustrate*User!$B$25))  * EXP(-Verlustrate*(B711-User!$B$25)), "")</f>
        <v>2.9420359204332595E-5</v>
      </c>
      <c r="E711">
        <f t="shared" si="114"/>
        <v>2.9420359204332595E-5</v>
      </c>
      <c r="F711">
        <f t="shared" si="106"/>
        <v>197.75768212351872</v>
      </c>
      <c r="G711">
        <f t="shared" si="107"/>
        <v>395.51536424703744</v>
      </c>
      <c r="H711">
        <f t="shared" si="108"/>
        <v>1186.546092741112</v>
      </c>
      <c r="I711">
        <f t="shared" si="112"/>
        <v>660</v>
      </c>
      <c r="J711">
        <f>IF(B710&lt;User!$B$25, C711+C$32/(INTERZONALFLOW)*(1-EXP(-INTERZONALFLOW/NFVOL*B711)),D711)</f>
        <v>2.9420359204332595E-5</v>
      </c>
      <c r="K711">
        <f t="shared" si="109"/>
        <v>217.55205584249697</v>
      </c>
      <c r="L711">
        <f t="shared" si="110"/>
        <v>435.10411168499394</v>
      </c>
      <c r="M711">
        <f t="shared" si="111"/>
        <v>1305.312335054982</v>
      </c>
      <c r="N711">
        <f t="shared" si="113"/>
        <v>660</v>
      </c>
    </row>
    <row r="712" spans="2:14" x14ac:dyDescent="0.2">
      <c r="B712">
        <f t="shared" si="105"/>
        <v>661</v>
      </c>
      <c r="C712" t="str">
        <f>IF(B711&lt;User!$B$25, Quellstärke/(Volumen*Verlustrate)*(1-EXP(-Verlustrate*B712)),"")</f>
        <v/>
      </c>
      <c r="D712">
        <f>IF(B712&gt;User!$B$25, Quellstärke/(Volumen*Verlustrate)*(1-EXP(-Verlustrate*User!$B$25))  * EXP(-Verlustrate*(B712-User!$B$25)), "")</f>
        <v>2.8631801136805852E-5</v>
      </c>
      <c r="E712">
        <f t="shared" si="114"/>
        <v>2.8631801136805852E-5</v>
      </c>
      <c r="F712">
        <f t="shared" si="106"/>
        <v>197.75768233825724</v>
      </c>
      <c r="G712">
        <f t="shared" si="107"/>
        <v>395.51536467651448</v>
      </c>
      <c r="H712">
        <f t="shared" si="108"/>
        <v>1186.5460940295432</v>
      </c>
      <c r="I712">
        <f t="shared" si="112"/>
        <v>661</v>
      </c>
      <c r="J712">
        <f>IF(B711&lt;User!$B$25, C712+C$32/(INTERZONALFLOW)*(1-EXP(-INTERZONALFLOW/NFVOL*B712)),D712)</f>
        <v>2.8631801136805852E-5</v>
      </c>
      <c r="K712">
        <f t="shared" si="109"/>
        <v>217.55205605723549</v>
      </c>
      <c r="L712">
        <f t="shared" si="110"/>
        <v>435.10411211447098</v>
      </c>
      <c r="M712">
        <f t="shared" si="111"/>
        <v>1305.3123363434131</v>
      </c>
      <c r="N712">
        <f t="shared" si="113"/>
        <v>661</v>
      </c>
    </row>
    <row r="713" spans="2:14" x14ac:dyDescent="0.2">
      <c r="B713">
        <f t="shared" si="105"/>
        <v>662</v>
      </c>
      <c r="C713" t="str">
        <f>IF(B712&lt;User!$B$25, Quellstärke/(Volumen*Verlustrate)*(1-EXP(-Verlustrate*B713)),"")</f>
        <v/>
      </c>
      <c r="D713">
        <f>IF(B713&gt;User!$B$25, Quellstärke/(Volumen*Verlustrate)*(1-EXP(-Verlustrate*User!$B$25))  * EXP(-Verlustrate*(B713-User!$B$25)), "")</f>
        <v>2.7864378903194173E-5</v>
      </c>
      <c r="E713">
        <f t="shared" si="114"/>
        <v>2.7864378903194173E-5</v>
      </c>
      <c r="F713">
        <f t="shared" si="106"/>
        <v>197.75768254724008</v>
      </c>
      <c r="G713">
        <f t="shared" si="107"/>
        <v>395.51536509448016</v>
      </c>
      <c r="H713">
        <f t="shared" si="108"/>
        <v>1186.5460952834403</v>
      </c>
      <c r="I713">
        <f t="shared" si="112"/>
        <v>662</v>
      </c>
      <c r="J713">
        <f>IF(B712&lt;User!$B$25, C713+C$32/(INTERZONALFLOW)*(1-EXP(-INTERZONALFLOW/NFVOL*B713)),D713)</f>
        <v>2.7864378903194173E-5</v>
      </c>
      <c r="K713">
        <f t="shared" si="109"/>
        <v>217.55205626621833</v>
      </c>
      <c r="L713">
        <f t="shared" si="110"/>
        <v>435.10411253243666</v>
      </c>
      <c r="M713">
        <f t="shared" si="111"/>
        <v>1305.3123375973103</v>
      </c>
      <c r="N713">
        <f t="shared" si="113"/>
        <v>662</v>
      </c>
    </row>
    <row r="714" spans="2:14" x14ac:dyDescent="0.2">
      <c r="B714">
        <f t="shared" si="105"/>
        <v>663</v>
      </c>
      <c r="C714" t="str">
        <f>IF(B713&lt;User!$B$25, Quellstärke/(Volumen*Verlustrate)*(1-EXP(-Verlustrate*B714)),"")</f>
        <v/>
      </c>
      <c r="D714">
        <f>IF(B714&gt;User!$B$25, Quellstärke/(Volumen*Verlustrate)*(1-EXP(-Verlustrate*User!$B$25))  * EXP(-Verlustrate*(B714-User!$B$25)), "")</f>
        <v>2.7117525996738256E-5</v>
      </c>
      <c r="E714">
        <f t="shared" si="114"/>
        <v>2.7117525996738256E-5</v>
      </c>
      <c r="F714">
        <f t="shared" si="106"/>
        <v>197.75768275062151</v>
      </c>
      <c r="G714">
        <f t="shared" si="107"/>
        <v>395.51536550124302</v>
      </c>
      <c r="H714">
        <f t="shared" si="108"/>
        <v>1186.5460965037289</v>
      </c>
      <c r="I714">
        <f t="shared" si="112"/>
        <v>663</v>
      </c>
      <c r="J714">
        <f>IF(B713&lt;User!$B$25, C714+C$32/(INTERZONALFLOW)*(1-EXP(-INTERZONALFLOW/NFVOL*B714)),D714)</f>
        <v>2.7117525996738256E-5</v>
      </c>
      <c r="K714">
        <f t="shared" si="109"/>
        <v>217.55205646959976</v>
      </c>
      <c r="L714">
        <f t="shared" si="110"/>
        <v>435.10411293919952</v>
      </c>
      <c r="M714">
        <f t="shared" si="111"/>
        <v>1305.3123388175989</v>
      </c>
      <c r="N714">
        <f t="shared" si="113"/>
        <v>663</v>
      </c>
    </row>
    <row r="715" spans="2:14" x14ac:dyDescent="0.2">
      <c r="B715">
        <f t="shared" si="105"/>
        <v>664</v>
      </c>
      <c r="C715" t="str">
        <f>IF(B714&lt;User!$B$25, Quellstärke/(Volumen*Verlustrate)*(1-EXP(-Verlustrate*B715)),"")</f>
        <v/>
      </c>
      <c r="D715">
        <f>IF(B715&gt;User!$B$25, Quellstärke/(Volumen*Verlustrate)*(1-EXP(-Verlustrate*User!$B$25))  * EXP(-Verlustrate*(B715-User!$B$25)), "")</f>
        <v>2.639069109484004E-5</v>
      </c>
      <c r="E715">
        <f t="shared" si="114"/>
        <v>2.639069109484004E-5</v>
      </c>
      <c r="F715">
        <f t="shared" si="106"/>
        <v>197.75768294855169</v>
      </c>
      <c r="G715">
        <f t="shared" si="107"/>
        <v>395.51536589710338</v>
      </c>
      <c r="H715">
        <f t="shared" si="108"/>
        <v>1186.54609769131</v>
      </c>
      <c r="I715">
        <f t="shared" si="112"/>
        <v>664</v>
      </c>
      <c r="J715">
        <f>IF(B714&lt;User!$B$25, C715+C$32/(INTERZONALFLOW)*(1-EXP(-INTERZONALFLOW/NFVOL*B715)),D715)</f>
        <v>2.639069109484004E-5</v>
      </c>
      <c r="K715">
        <f t="shared" si="109"/>
        <v>217.55205666752994</v>
      </c>
      <c r="L715">
        <f t="shared" si="110"/>
        <v>435.10411333505988</v>
      </c>
      <c r="M715">
        <f t="shared" si="111"/>
        <v>1305.31234000518</v>
      </c>
      <c r="N715">
        <f t="shared" si="113"/>
        <v>664</v>
      </c>
    </row>
    <row r="716" spans="2:14" x14ac:dyDescent="0.2">
      <c r="B716">
        <f t="shared" si="105"/>
        <v>665</v>
      </c>
      <c r="C716" t="str">
        <f>IF(B715&lt;User!$B$25, Quellstärke/(Volumen*Verlustrate)*(1-EXP(-Verlustrate*B716)),"")</f>
        <v/>
      </c>
      <c r="D716">
        <f>IF(B716&gt;User!$B$25, Quellstärke/(Volumen*Verlustrate)*(1-EXP(-Verlustrate*User!$B$25))  * EXP(-Verlustrate*(B716-User!$B$25)), "")</f>
        <v>2.5683337652079295E-5</v>
      </c>
      <c r="E716">
        <f t="shared" si="114"/>
        <v>2.5683337652079295E-5</v>
      </c>
      <c r="F716">
        <f t="shared" si="106"/>
        <v>197.75768314117673</v>
      </c>
      <c r="G716">
        <f t="shared" si="107"/>
        <v>395.51536628235345</v>
      </c>
      <c r="H716">
        <f t="shared" si="108"/>
        <v>1186.5460988470602</v>
      </c>
      <c r="I716">
        <f t="shared" si="112"/>
        <v>665</v>
      </c>
      <c r="J716">
        <f>IF(B715&lt;User!$B$25, C716+C$32/(INTERZONALFLOW)*(1-EXP(-INTERZONALFLOW/NFVOL*B716)),D716)</f>
        <v>2.5683337652079295E-5</v>
      </c>
      <c r="K716">
        <f t="shared" si="109"/>
        <v>217.55205686015498</v>
      </c>
      <c r="L716">
        <f t="shared" si="110"/>
        <v>435.10411372030995</v>
      </c>
      <c r="M716">
        <f t="shared" si="111"/>
        <v>1305.3123411609301</v>
      </c>
      <c r="N716">
        <f t="shared" si="113"/>
        <v>665</v>
      </c>
    </row>
    <row r="717" spans="2:14" x14ac:dyDescent="0.2">
      <c r="B717">
        <f t="shared" si="105"/>
        <v>666</v>
      </c>
      <c r="C717" t="str">
        <f>IF(B716&lt;User!$B$25, Quellstärke/(Volumen*Verlustrate)*(1-EXP(-Verlustrate*B717)),"")</f>
        <v/>
      </c>
      <c r="D717">
        <f>IF(B717&gt;User!$B$25, Quellstärke/(Volumen*Verlustrate)*(1-EXP(-Verlustrate*User!$B$25))  * EXP(-Verlustrate*(B717-User!$B$25)), "")</f>
        <v>2.4994943504139209E-5</v>
      </c>
      <c r="E717">
        <f t="shared" si="114"/>
        <v>2.4994943504139209E-5</v>
      </c>
      <c r="F717">
        <f t="shared" si="106"/>
        <v>197.75768332863879</v>
      </c>
      <c r="G717">
        <f t="shared" si="107"/>
        <v>395.51536665727758</v>
      </c>
      <c r="H717">
        <f t="shared" si="108"/>
        <v>1186.5460999718327</v>
      </c>
      <c r="I717">
        <f t="shared" si="112"/>
        <v>666</v>
      </c>
      <c r="J717">
        <f>IF(B716&lt;User!$B$25, C717+C$32/(INTERZONALFLOW)*(1-EXP(-INTERZONALFLOW/NFVOL*B717)),D717)</f>
        <v>2.4994943504139209E-5</v>
      </c>
      <c r="K717">
        <f t="shared" si="109"/>
        <v>217.55205704761704</v>
      </c>
      <c r="L717">
        <f t="shared" si="110"/>
        <v>435.10411409523408</v>
      </c>
      <c r="M717">
        <f t="shared" si="111"/>
        <v>1305.3123422857027</v>
      </c>
      <c r="N717">
        <f t="shared" si="113"/>
        <v>666</v>
      </c>
    </row>
    <row r="718" spans="2:14" x14ac:dyDescent="0.2">
      <c r="B718">
        <f t="shared" si="105"/>
        <v>667</v>
      </c>
      <c r="C718" t="str">
        <f>IF(B717&lt;User!$B$25, Quellstärke/(Volumen*Verlustrate)*(1-EXP(-Verlustrate*B718)),"")</f>
        <v/>
      </c>
      <c r="D718">
        <f>IF(B718&gt;User!$B$25, Quellstärke/(Volumen*Verlustrate)*(1-EXP(-Verlustrate*User!$B$25))  * EXP(-Verlustrate*(B718-User!$B$25)), "")</f>
        <v>2.432500048234704E-5</v>
      </c>
      <c r="E718">
        <f t="shared" si="114"/>
        <v>2.432500048234704E-5</v>
      </c>
      <c r="F718">
        <f t="shared" si="106"/>
        <v>197.75768351107629</v>
      </c>
      <c r="G718">
        <f t="shared" si="107"/>
        <v>395.51536702215259</v>
      </c>
      <c r="H718">
        <f t="shared" si="108"/>
        <v>1186.5461010664578</v>
      </c>
      <c r="I718">
        <f t="shared" si="112"/>
        <v>667</v>
      </c>
      <c r="J718">
        <f>IF(B717&lt;User!$B$25, C718+C$32/(INTERZONALFLOW)*(1-EXP(-INTERZONALFLOW/NFVOL*B718)),D718)</f>
        <v>2.432500048234704E-5</v>
      </c>
      <c r="K718">
        <f t="shared" si="109"/>
        <v>217.55205723005454</v>
      </c>
      <c r="L718">
        <f t="shared" si="110"/>
        <v>435.10411446010909</v>
      </c>
      <c r="M718">
        <f t="shared" si="111"/>
        <v>1305.3123433803278</v>
      </c>
      <c r="N718">
        <f t="shared" si="113"/>
        <v>667</v>
      </c>
    </row>
    <row r="719" spans="2:14" x14ac:dyDescent="0.2">
      <c r="B719">
        <f t="shared" si="105"/>
        <v>668</v>
      </c>
      <c r="C719" t="str">
        <f>IF(B718&lt;User!$B$25, Quellstärke/(Volumen*Verlustrate)*(1-EXP(-Verlustrate*B719)),"")</f>
        <v/>
      </c>
      <c r="D719">
        <f>IF(B719&gt;User!$B$25, Quellstärke/(Volumen*Verlustrate)*(1-EXP(-Verlustrate*User!$B$25))  * EXP(-Verlustrate*(B719-User!$B$25)), "")</f>
        <v>2.3673014038547284E-5</v>
      </c>
      <c r="E719">
        <f t="shared" si="114"/>
        <v>2.3673014038547284E-5</v>
      </c>
      <c r="F719">
        <f t="shared" si="106"/>
        <v>197.7576836886239</v>
      </c>
      <c r="G719">
        <f t="shared" si="107"/>
        <v>395.5153673772478</v>
      </c>
      <c r="H719">
        <f t="shared" si="108"/>
        <v>1186.5461021317435</v>
      </c>
      <c r="I719">
        <f t="shared" si="112"/>
        <v>668</v>
      </c>
      <c r="J719">
        <f>IF(B718&lt;User!$B$25, C719+C$32/(INTERZONALFLOW)*(1-EXP(-INTERZONALFLOW/NFVOL*B719)),D719)</f>
        <v>2.3673014038547284E-5</v>
      </c>
      <c r="K719">
        <f t="shared" si="109"/>
        <v>217.55205740760215</v>
      </c>
      <c r="L719">
        <f t="shared" si="110"/>
        <v>435.1041148152043</v>
      </c>
      <c r="M719">
        <f t="shared" si="111"/>
        <v>1305.3123444456135</v>
      </c>
      <c r="N719">
        <f t="shared" si="113"/>
        <v>668</v>
      </c>
    </row>
    <row r="720" spans="2:14" x14ac:dyDescent="0.2">
      <c r="B720">
        <f t="shared" si="105"/>
        <v>669</v>
      </c>
      <c r="C720" t="str">
        <f>IF(B719&lt;User!$B$25, Quellstärke/(Volumen*Verlustrate)*(1-EXP(-Verlustrate*B720)),"")</f>
        <v/>
      </c>
      <c r="D720">
        <f>IF(B720&gt;User!$B$25, Quellstärke/(Volumen*Verlustrate)*(1-EXP(-Verlustrate*User!$B$25))  * EXP(-Verlustrate*(B720-User!$B$25)), "")</f>
        <v>2.3038502880028823E-5</v>
      </c>
      <c r="E720">
        <f t="shared" si="114"/>
        <v>2.3038502880028823E-5</v>
      </c>
      <c r="F720">
        <f t="shared" si="106"/>
        <v>197.75768386141266</v>
      </c>
      <c r="G720">
        <f t="shared" si="107"/>
        <v>395.51536772282532</v>
      </c>
      <c r="H720">
        <f t="shared" si="108"/>
        <v>1186.5461031684761</v>
      </c>
      <c r="I720">
        <f t="shared" si="112"/>
        <v>669</v>
      </c>
      <c r="J720">
        <f>IF(B719&lt;User!$B$25, C720+C$32/(INTERZONALFLOW)*(1-EXP(-INTERZONALFLOW/NFVOL*B720)),D720)</f>
        <v>2.3038502880028823E-5</v>
      </c>
      <c r="K720">
        <f t="shared" si="109"/>
        <v>217.55205758039091</v>
      </c>
      <c r="L720">
        <f t="shared" si="110"/>
        <v>435.10411516078182</v>
      </c>
      <c r="M720">
        <f t="shared" si="111"/>
        <v>1305.312345482346</v>
      </c>
      <c r="N720">
        <f t="shared" si="113"/>
        <v>669</v>
      </c>
    </row>
    <row r="721" spans="2:14" x14ac:dyDescent="0.2">
      <c r="B721">
        <f t="shared" si="105"/>
        <v>670</v>
      </c>
      <c r="C721" t="str">
        <f>IF(B720&lt;User!$B$25, Quellstärke/(Volumen*Verlustrate)*(1-EXP(-Verlustrate*B721)),"")</f>
        <v/>
      </c>
      <c r="D721">
        <f>IF(B721&gt;User!$B$25, Quellstärke/(Volumen*Verlustrate)*(1-EXP(-Verlustrate*User!$B$25))  * EXP(-Verlustrate*(B721-User!$B$25)), "")</f>
        <v>2.2420998614237701E-5</v>
      </c>
      <c r="E721">
        <f t="shared" si="114"/>
        <v>2.2420998614237701E-5</v>
      </c>
      <c r="F721">
        <f t="shared" si="106"/>
        <v>197.75768402957016</v>
      </c>
      <c r="G721">
        <f t="shared" si="107"/>
        <v>395.51536805914031</v>
      </c>
      <c r="H721">
        <f t="shared" si="108"/>
        <v>1186.5461041774211</v>
      </c>
      <c r="I721">
        <f t="shared" si="112"/>
        <v>670</v>
      </c>
      <c r="J721">
        <f>IF(B720&lt;User!$B$25, C721+C$32/(INTERZONALFLOW)*(1-EXP(-INTERZONALFLOW/NFVOL*B721)),D721)</f>
        <v>2.2420998614237701E-5</v>
      </c>
      <c r="K721">
        <f t="shared" si="109"/>
        <v>217.55205774854841</v>
      </c>
      <c r="L721">
        <f t="shared" si="110"/>
        <v>435.10411549709681</v>
      </c>
      <c r="M721">
        <f t="shared" si="111"/>
        <v>1305.312346491291</v>
      </c>
      <c r="N721">
        <f t="shared" si="113"/>
        <v>670</v>
      </c>
    </row>
    <row r="722" spans="2:14" x14ac:dyDescent="0.2">
      <c r="B722">
        <f t="shared" si="105"/>
        <v>671</v>
      </c>
      <c r="C722" t="str">
        <f>IF(B721&lt;User!$B$25, Quellstärke/(Volumen*Verlustrate)*(1-EXP(-Verlustrate*B722)),"")</f>
        <v/>
      </c>
      <c r="D722">
        <f>IF(B722&gt;User!$B$25, Quellstärke/(Volumen*Verlustrate)*(1-EXP(-Verlustrate*User!$B$25))  * EXP(-Verlustrate*(B722-User!$B$25)), "")</f>
        <v>2.182004540301188E-5</v>
      </c>
      <c r="E722">
        <f t="shared" si="114"/>
        <v>2.182004540301188E-5</v>
      </c>
      <c r="F722">
        <f t="shared" si="106"/>
        <v>197.75768419322048</v>
      </c>
      <c r="G722">
        <f t="shared" si="107"/>
        <v>395.51536838644097</v>
      </c>
      <c r="H722">
        <f t="shared" si="108"/>
        <v>1186.5461051593231</v>
      </c>
      <c r="I722">
        <f t="shared" si="112"/>
        <v>671</v>
      </c>
      <c r="J722">
        <f>IF(B721&lt;User!$B$25, C722+C$32/(INTERZONALFLOW)*(1-EXP(-INTERZONALFLOW/NFVOL*B722)),D722)</f>
        <v>2.182004540301188E-5</v>
      </c>
      <c r="K722">
        <f t="shared" si="109"/>
        <v>217.55205791219873</v>
      </c>
      <c r="L722">
        <f t="shared" si="110"/>
        <v>435.10411582439747</v>
      </c>
      <c r="M722">
        <f t="shared" si="111"/>
        <v>1305.3123474731931</v>
      </c>
      <c r="N722">
        <f t="shared" si="113"/>
        <v>671</v>
      </c>
    </row>
    <row r="723" spans="2:14" x14ac:dyDescent="0.2">
      <c r="B723">
        <f t="shared" si="105"/>
        <v>672</v>
      </c>
      <c r="C723" t="str">
        <f>IF(B722&lt;User!$B$25, Quellstärke/(Volumen*Verlustrate)*(1-EXP(-Verlustrate*B723)),"")</f>
        <v/>
      </c>
      <c r="D723">
        <f>IF(B723&gt;User!$B$25, Quellstärke/(Volumen*Verlustrate)*(1-EXP(-Verlustrate*User!$B$25))  * EXP(-Verlustrate*(B723-User!$B$25)), "")</f>
        <v>2.1235199626084423E-5</v>
      </c>
      <c r="E723">
        <f t="shared" si="114"/>
        <v>2.1235199626084423E-5</v>
      </c>
      <c r="F723">
        <f t="shared" si="106"/>
        <v>197.75768435248449</v>
      </c>
      <c r="G723">
        <f t="shared" si="107"/>
        <v>395.51536870496898</v>
      </c>
      <c r="H723">
        <f t="shared" si="108"/>
        <v>1186.5461061149072</v>
      </c>
      <c r="I723">
        <f t="shared" si="112"/>
        <v>672</v>
      </c>
      <c r="J723">
        <f>IF(B722&lt;User!$B$25, C723+C$32/(INTERZONALFLOW)*(1-EXP(-INTERZONALFLOW/NFVOL*B723)),D723)</f>
        <v>2.1235199626084423E-5</v>
      </c>
      <c r="K723">
        <f t="shared" si="109"/>
        <v>217.55205807146274</v>
      </c>
      <c r="L723">
        <f t="shared" si="110"/>
        <v>435.10411614292548</v>
      </c>
      <c r="M723">
        <f t="shared" si="111"/>
        <v>1305.3123484287771</v>
      </c>
      <c r="N723">
        <f t="shared" si="113"/>
        <v>672</v>
      </c>
    </row>
    <row r="724" spans="2:14" x14ac:dyDescent="0.2">
      <c r="B724">
        <f t="shared" si="105"/>
        <v>673</v>
      </c>
      <c r="C724" t="str">
        <f>IF(B723&lt;User!$B$25, Quellstärke/(Volumen*Verlustrate)*(1-EXP(-Verlustrate*B724)),"")</f>
        <v/>
      </c>
      <c r="D724">
        <f>IF(B724&gt;User!$B$25, Quellstärke/(Volumen*Verlustrate)*(1-EXP(-Verlustrate*User!$B$25))  * EXP(-Verlustrate*(B724-User!$B$25)), "")</f>
        <v>2.066602955360537E-5</v>
      </c>
      <c r="E724">
        <f t="shared" si="114"/>
        <v>2.066602955360537E-5</v>
      </c>
      <c r="F724">
        <f t="shared" si="106"/>
        <v>197.75768450747972</v>
      </c>
      <c r="G724">
        <f t="shared" si="107"/>
        <v>395.51536901495945</v>
      </c>
      <c r="H724">
        <f t="shared" si="108"/>
        <v>1186.5461070448785</v>
      </c>
      <c r="I724">
        <f t="shared" si="112"/>
        <v>673</v>
      </c>
      <c r="J724">
        <f>IF(B723&lt;User!$B$25, C724+C$32/(INTERZONALFLOW)*(1-EXP(-INTERZONALFLOW/NFVOL*B724)),D724)</f>
        <v>2.066602955360537E-5</v>
      </c>
      <c r="K724">
        <f t="shared" si="109"/>
        <v>217.55205822645797</v>
      </c>
      <c r="L724">
        <f t="shared" si="110"/>
        <v>435.10411645291595</v>
      </c>
      <c r="M724">
        <f t="shared" si="111"/>
        <v>1305.3123493587484</v>
      </c>
      <c r="N724">
        <f t="shared" si="113"/>
        <v>673</v>
      </c>
    </row>
    <row r="725" spans="2:14" x14ac:dyDescent="0.2">
      <c r="B725">
        <f t="shared" si="105"/>
        <v>674</v>
      </c>
      <c r="C725" t="str">
        <f>IF(B724&lt;User!$B$25, Quellstärke/(Volumen*Verlustrate)*(1-EXP(-Verlustrate*B725)),"")</f>
        <v/>
      </c>
      <c r="D725">
        <f>IF(B725&gt;User!$B$25, Quellstärke/(Volumen*Verlustrate)*(1-EXP(-Verlustrate*User!$B$25))  * EXP(-Verlustrate*(B725-User!$B$25)), "")</f>
        <v>2.0112115027441477E-5</v>
      </c>
      <c r="E725">
        <f t="shared" si="114"/>
        <v>2.0112115027441477E-5</v>
      </c>
      <c r="F725">
        <f t="shared" si="106"/>
        <v>197.75768465832058</v>
      </c>
      <c r="G725">
        <f t="shared" si="107"/>
        <v>395.51536931664117</v>
      </c>
      <c r="H725">
        <f t="shared" si="108"/>
        <v>1186.5461079499237</v>
      </c>
      <c r="I725">
        <f t="shared" si="112"/>
        <v>674</v>
      </c>
      <c r="J725">
        <f>IF(B724&lt;User!$B$25, C725+C$32/(INTERZONALFLOW)*(1-EXP(-INTERZONALFLOW/NFVOL*B725)),D725)</f>
        <v>2.0112115027441477E-5</v>
      </c>
      <c r="K725">
        <f t="shared" si="109"/>
        <v>217.55205837729883</v>
      </c>
      <c r="L725">
        <f t="shared" si="110"/>
        <v>435.10411675459767</v>
      </c>
      <c r="M725">
        <f t="shared" si="111"/>
        <v>1305.3123502637936</v>
      </c>
      <c r="N725">
        <f t="shared" si="113"/>
        <v>674</v>
      </c>
    </row>
    <row r="726" spans="2:14" x14ac:dyDescent="0.2">
      <c r="B726">
        <f t="shared" si="105"/>
        <v>675</v>
      </c>
      <c r="C726" t="str">
        <f>IF(B725&lt;User!$B$25, Quellstärke/(Volumen*Verlustrate)*(1-EXP(-Verlustrate*B726)),"")</f>
        <v/>
      </c>
      <c r="D726">
        <f>IF(B726&gt;User!$B$25, Quellstärke/(Volumen*Verlustrate)*(1-EXP(-Verlustrate*User!$B$25))  * EXP(-Verlustrate*(B726-User!$B$25)), "")</f>
        <v>1.9573047151017408E-5</v>
      </c>
      <c r="E726">
        <f t="shared" si="114"/>
        <v>1.9573047151017408E-5</v>
      </c>
      <c r="F726">
        <f t="shared" si="106"/>
        <v>197.75768480511843</v>
      </c>
      <c r="G726">
        <f t="shared" si="107"/>
        <v>395.51536961023686</v>
      </c>
      <c r="H726">
        <f t="shared" si="108"/>
        <v>1186.5461088307109</v>
      </c>
      <c r="I726">
        <f t="shared" si="112"/>
        <v>675</v>
      </c>
      <c r="J726">
        <f>IF(B725&lt;User!$B$25, C726+C$32/(INTERZONALFLOW)*(1-EXP(-INTERZONALFLOW/NFVOL*B726)),D726)</f>
        <v>1.9573047151017408E-5</v>
      </c>
      <c r="K726">
        <f t="shared" si="109"/>
        <v>217.55205852409668</v>
      </c>
      <c r="L726">
        <f t="shared" si="110"/>
        <v>435.10411704819336</v>
      </c>
      <c r="M726">
        <f t="shared" si="111"/>
        <v>1305.3123511445808</v>
      </c>
      <c r="N726">
        <f t="shared" si="113"/>
        <v>675</v>
      </c>
    </row>
    <row r="727" spans="2:14" x14ac:dyDescent="0.2">
      <c r="B727">
        <f t="shared" si="105"/>
        <v>676</v>
      </c>
      <c r="C727" t="str">
        <f>IF(B726&lt;User!$B$25, Quellstärke/(Volumen*Verlustrate)*(1-EXP(-Verlustrate*B727)),"")</f>
        <v/>
      </c>
      <c r="D727">
        <f>IF(B727&gt;User!$B$25, Quellstärke/(Volumen*Verlustrate)*(1-EXP(-Verlustrate*User!$B$25))  * EXP(-Verlustrate*(B727-User!$B$25)), "")</f>
        <v>1.9048427987470924E-5</v>
      </c>
      <c r="E727">
        <f t="shared" si="114"/>
        <v>1.9048427987470924E-5</v>
      </c>
      <c r="F727">
        <f t="shared" si="106"/>
        <v>197.75768494798163</v>
      </c>
      <c r="G727">
        <f t="shared" si="107"/>
        <v>395.51536989596326</v>
      </c>
      <c r="H727">
        <f t="shared" si="108"/>
        <v>1186.5461096878901</v>
      </c>
      <c r="I727">
        <f t="shared" si="112"/>
        <v>676</v>
      </c>
      <c r="J727">
        <f>IF(B726&lt;User!$B$25, C727+C$32/(INTERZONALFLOW)*(1-EXP(-INTERZONALFLOW/NFVOL*B727)),D727)</f>
        <v>1.9048427987470924E-5</v>
      </c>
      <c r="K727">
        <f t="shared" si="109"/>
        <v>217.55205866695988</v>
      </c>
      <c r="L727">
        <f t="shared" si="110"/>
        <v>435.10411733391976</v>
      </c>
      <c r="M727">
        <f t="shared" si="111"/>
        <v>1305.31235200176</v>
      </c>
      <c r="N727">
        <f t="shared" si="113"/>
        <v>676</v>
      </c>
    </row>
    <row r="728" spans="2:14" x14ac:dyDescent="0.2">
      <c r="B728">
        <f t="shared" si="105"/>
        <v>677</v>
      </c>
      <c r="C728" t="str">
        <f>IF(B727&lt;User!$B$25, Quellstärke/(Volumen*Verlustrate)*(1-EXP(-Verlustrate*B728)),"")</f>
        <v/>
      </c>
      <c r="D728">
        <f>IF(B728&gt;User!$B$25, Quellstärke/(Volumen*Verlustrate)*(1-EXP(-Verlustrate*User!$B$25))  * EXP(-Verlustrate*(B728-User!$B$25)), "")</f>
        <v>1.8537870265897952E-5</v>
      </c>
      <c r="E728">
        <f t="shared" si="114"/>
        <v>1.8537870265897952E-5</v>
      </c>
      <c r="F728">
        <f t="shared" si="106"/>
        <v>197.75768508701566</v>
      </c>
      <c r="G728">
        <f t="shared" si="107"/>
        <v>395.51537017403132</v>
      </c>
      <c r="H728">
        <f t="shared" si="108"/>
        <v>1186.5461105220943</v>
      </c>
      <c r="I728">
        <f t="shared" si="112"/>
        <v>677</v>
      </c>
      <c r="J728">
        <f>IF(B727&lt;User!$B$25, C728+C$32/(INTERZONALFLOW)*(1-EXP(-INTERZONALFLOW/NFVOL*B728)),D728)</f>
        <v>1.8537870265897952E-5</v>
      </c>
      <c r="K728">
        <f t="shared" si="109"/>
        <v>217.55205880599391</v>
      </c>
      <c r="L728">
        <f t="shared" si="110"/>
        <v>435.10411761198782</v>
      </c>
      <c r="M728">
        <f t="shared" si="111"/>
        <v>1305.3123528359642</v>
      </c>
      <c r="N728">
        <f t="shared" si="113"/>
        <v>677</v>
      </c>
    </row>
    <row r="729" spans="2:14" x14ac:dyDescent="0.2">
      <c r="B729">
        <f t="shared" si="105"/>
        <v>678</v>
      </c>
      <c r="C729" t="str">
        <f>IF(B728&lt;User!$B$25, Quellstärke/(Volumen*Verlustrate)*(1-EXP(-Verlustrate*B729)),"")</f>
        <v/>
      </c>
      <c r="D729">
        <f>IF(B729&gt;User!$B$25, Quellstärke/(Volumen*Verlustrate)*(1-EXP(-Verlustrate*User!$B$25))  * EXP(-Verlustrate*(B729-User!$B$25)), "")</f>
        <v>1.8040997095471693E-5</v>
      </c>
      <c r="E729">
        <f t="shared" si="114"/>
        <v>1.8040997095471693E-5</v>
      </c>
      <c r="F729">
        <f t="shared" si="106"/>
        <v>197.75768522232315</v>
      </c>
      <c r="G729">
        <f t="shared" si="107"/>
        <v>395.51537044464629</v>
      </c>
      <c r="H729">
        <f t="shared" si="108"/>
        <v>1186.5461113339391</v>
      </c>
      <c r="I729">
        <f t="shared" si="112"/>
        <v>678</v>
      </c>
      <c r="J729">
        <f>IF(B728&lt;User!$B$25, C729+C$32/(INTERZONALFLOW)*(1-EXP(-INTERZONALFLOW/NFVOL*B729)),D729)</f>
        <v>1.8040997095471693E-5</v>
      </c>
      <c r="K729">
        <f t="shared" si="109"/>
        <v>217.5520589413014</v>
      </c>
      <c r="L729">
        <f t="shared" si="110"/>
        <v>435.10411788260279</v>
      </c>
      <c r="M729">
        <f t="shared" si="111"/>
        <v>1305.312353647809</v>
      </c>
      <c r="N729">
        <f t="shared" si="113"/>
        <v>678</v>
      </c>
    </row>
    <row r="730" spans="2:14" x14ac:dyDescent="0.2">
      <c r="B730">
        <f t="shared" si="105"/>
        <v>679</v>
      </c>
      <c r="C730" t="str">
        <f>IF(B729&lt;User!$B$25, Quellstärke/(Volumen*Verlustrate)*(1-EXP(-Verlustrate*B730)),"")</f>
        <v/>
      </c>
      <c r="D730">
        <f>IF(B730&gt;User!$B$25, Quellstärke/(Volumen*Verlustrate)*(1-EXP(-Verlustrate*User!$B$25))  * EXP(-Verlustrate*(B730-User!$B$25)), "")</f>
        <v>1.7557441687223523E-5</v>
      </c>
      <c r="E730">
        <f t="shared" si="114"/>
        <v>1.7557441687223523E-5</v>
      </c>
      <c r="F730">
        <f t="shared" si="106"/>
        <v>197.75768535400397</v>
      </c>
      <c r="G730">
        <f t="shared" si="107"/>
        <v>395.51537070800794</v>
      </c>
      <c r="H730">
        <f t="shared" si="108"/>
        <v>1186.5461121240239</v>
      </c>
      <c r="I730">
        <f t="shared" si="112"/>
        <v>679</v>
      </c>
      <c r="J730">
        <f>IF(B729&lt;User!$B$25, C730+C$32/(INTERZONALFLOW)*(1-EXP(-INTERZONALFLOW/NFVOL*B730)),D730)</f>
        <v>1.7557441687223523E-5</v>
      </c>
      <c r="K730">
        <f t="shared" si="109"/>
        <v>217.55205907298222</v>
      </c>
      <c r="L730">
        <f t="shared" si="110"/>
        <v>435.10411814596443</v>
      </c>
      <c r="M730">
        <f t="shared" si="111"/>
        <v>1305.3123544378939</v>
      </c>
      <c r="N730">
        <f t="shared" si="113"/>
        <v>679</v>
      </c>
    </row>
    <row r="731" spans="2:14" x14ac:dyDescent="0.2">
      <c r="B731">
        <f t="shared" si="105"/>
        <v>680</v>
      </c>
      <c r="C731" t="str">
        <f>IF(B730&lt;User!$B$25, Quellstärke/(Volumen*Verlustrate)*(1-EXP(-Verlustrate*B731)),"")</f>
        <v/>
      </c>
      <c r="D731">
        <f>IF(B731&gt;User!$B$25, Quellstärke/(Volumen*Verlustrate)*(1-EXP(-Verlustrate*User!$B$25))  * EXP(-Verlustrate*(B731-User!$B$25)), "")</f>
        <v>1.7086847083281712E-5</v>
      </c>
      <c r="E731">
        <f t="shared" si="114"/>
        <v>1.7086847083281712E-5</v>
      </c>
      <c r="F731">
        <f t="shared" si="106"/>
        <v>197.75768548215532</v>
      </c>
      <c r="G731">
        <f t="shared" si="107"/>
        <v>395.51537096431065</v>
      </c>
      <c r="H731">
        <f t="shared" si="108"/>
        <v>1186.5461128929321</v>
      </c>
      <c r="I731">
        <f t="shared" si="112"/>
        <v>680</v>
      </c>
      <c r="J731">
        <f>IF(B730&lt;User!$B$25, C731+C$32/(INTERZONALFLOW)*(1-EXP(-INTERZONALFLOW/NFVOL*B731)),D731)</f>
        <v>1.7086847083281712E-5</v>
      </c>
      <c r="K731">
        <f t="shared" si="109"/>
        <v>217.55205920113357</v>
      </c>
      <c r="L731">
        <f t="shared" si="110"/>
        <v>435.10411840226715</v>
      </c>
      <c r="M731">
        <f t="shared" si="111"/>
        <v>1305.3123552068021</v>
      </c>
      <c r="N731">
        <f t="shared" si="113"/>
        <v>680</v>
      </c>
    </row>
    <row r="732" spans="2:14" x14ac:dyDescent="0.2">
      <c r="B732">
        <f t="shared" si="105"/>
        <v>681</v>
      </c>
      <c r="C732" t="str">
        <f>IF(B731&lt;User!$B$25, Quellstärke/(Volumen*Verlustrate)*(1-EXP(-Verlustrate*B732)),"")</f>
        <v/>
      </c>
      <c r="D732">
        <f>IF(B732&gt;User!$B$25, Quellstärke/(Volumen*Verlustrate)*(1-EXP(-Verlustrate*User!$B$25))  * EXP(-Verlustrate*(B732-User!$B$25)), "")</f>
        <v>1.6628865893367029E-5</v>
      </c>
      <c r="E732">
        <f t="shared" si="114"/>
        <v>1.6628865893367029E-5</v>
      </c>
      <c r="F732">
        <f t="shared" si="106"/>
        <v>197.75768560687183</v>
      </c>
      <c r="G732">
        <f t="shared" si="107"/>
        <v>395.51537121374366</v>
      </c>
      <c r="H732">
        <f t="shared" si="108"/>
        <v>1186.5461136412312</v>
      </c>
      <c r="I732">
        <f t="shared" si="112"/>
        <v>681</v>
      </c>
      <c r="J732">
        <f>IF(B731&lt;User!$B$25, C732+C$32/(INTERZONALFLOW)*(1-EXP(-INTERZONALFLOW/NFVOL*B732)),D732)</f>
        <v>1.6628865893367029E-5</v>
      </c>
      <c r="K732">
        <f t="shared" si="109"/>
        <v>217.55205932585008</v>
      </c>
      <c r="L732">
        <f t="shared" si="110"/>
        <v>435.10411865170016</v>
      </c>
      <c r="M732">
        <f t="shared" si="111"/>
        <v>1305.3123559551011</v>
      </c>
      <c r="N732">
        <f t="shared" si="113"/>
        <v>681</v>
      </c>
    </row>
    <row r="733" spans="2:14" x14ac:dyDescent="0.2">
      <c r="B733">
        <f t="shared" si="105"/>
        <v>682</v>
      </c>
      <c r="C733" t="str">
        <f>IF(B732&lt;User!$B$25, Quellstärke/(Volumen*Verlustrate)*(1-EXP(-Verlustrate*B733)),"")</f>
        <v/>
      </c>
      <c r="D733">
        <f>IF(B733&gt;User!$B$25, Quellstärke/(Volumen*Verlustrate)*(1-EXP(-Verlustrate*User!$B$25))  * EXP(-Verlustrate*(B733-User!$B$25)), "")</f>
        <v>1.6183160038351428E-5</v>
      </c>
      <c r="E733">
        <f t="shared" si="114"/>
        <v>1.6183160038351428E-5</v>
      </c>
      <c r="F733">
        <f t="shared" si="106"/>
        <v>197.75768572824552</v>
      </c>
      <c r="G733">
        <f t="shared" si="107"/>
        <v>395.51537145649104</v>
      </c>
      <c r="H733">
        <f t="shared" si="108"/>
        <v>1186.5461143694733</v>
      </c>
      <c r="I733">
        <f t="shared" si="112"/>
        <v>682</v>
      </c>
      <c r="J733">
        <f>IF(B732&lt;User!$B$25, C733+C$32/(INTERZONALFLOW)*(1-EXP(-INTERZONALFLOW/NFVOL*B733)),D733)</f>
        <v>1.6183160038351428E-5</v>
      </c>
      <c r="K733">
        <f t="shared" si="109"/>
        <v>217.55205944722377</v>
      </c>
      <c r="L733">
        <f t="shared" si="110"/>
        <v>435.10411889444754</v>
      </c>
      <c r="M733">
        <f t="shared" si="111"/>
        <v>1305.3123566833433</v>
      </c>
      <c r="N733">
        <f t="shared" si="113"/>
        <v>682</v>
      </c>
    </row>
    <row r="734" spans="2:14" x14ac:dyDescent="0.2">
      <c r="B734">
        <f t="shared" si="105"/>
        <v>683</v>
      </c>
      <c r="C734" t="str">
        <f>IF(B733&lt;User!$B$25, Quellstärke/(Volumen*Verlustrate)*(1-EXP(-Verlustrate*B734)),"")</f>
        <v/>
      </c>
      <c r="D734">
        <f>IF(B734&gt;User!$B$25, Quellstärke/(Volumen*Verlustrate)*(1-EXP(-Verlustrate*User!$B$25))  * EXP(-Verlustrate*(B734-User!$B$25)), "")</f>
        <v>1.574940050068958E-5</v>
      </c>
      <c r="E734">
        <f t="shared" si="114"/>
        <v>1.574940050068958E-5</v>
      </c>
      <c r="F734">
        <f t="shared" si="106"/>
        <v>197.75768584636603</v>
      </c>
      <c r="G734">
        <f t="shared" si="107"/>
        <v>395.51537169273206</v>
      </c>
      <c r="H734">
        <f t="shared" si="108"/>
        <v>1186.5461150781964</v>
      </c>
      <c r="I734">
        <f t="shared" si="112"/>
        <v>683</v>
      </c>
      <c r="J734">
        <f>IF(B733&lt;User!$B$25, C734+C$32/(INTERZONALFLOW)*(1-EXP(-INTERZONALFLOW/NFVOL*B734)),D734)</f>
        <v>1.574940050068958E-5</v>
      </c>
      <c r="K734">
        <f t="shared" si="109"/>
        <v>217.55205956534428</v>
      </c>
      <c r="L734">
        <f t="shared" si="110"/>
        <v>435.10411913068856</v>
      </c>
      <c r="M734">
        <f t="shared" si="111"/>
        <v>1305.3123573920664</v>
      </c>
      <c r="N734">
        <f t="shared" si="113"/>
        <v>683</v>
      </c>
    </row>
    <row r="735" spans="2:14" x14ac:dyDescent="0.2">
      <c r="B735">
        <f t="shared" si="105"/>
        <v>684</v>
      </c>
      <c r="C735" t="str">
        <f>IF(B734&lt;User!$B$25, Quellstärke/(Volumen*Verlustrate)*(1-EXP(-Verlustrate*B735)),"")</f>
        <v/>
      </c>
      <c r="D735">
        <f>IF(B735&gt;User!$B$25, Quellstärke/(Volumen*Verlustrate)*(1-EXP(-Verlustrate*User!$B$25))  * EXP(-Verlustrate*(B735-User!$B$25)), "")</f>
        <v>1.5327267081540231E-5</v>
      </c>
      <c r="E735">
        <f t="shared" si="114"/>
        <v>1.5327267081540231E-5</v>
      </c>
      <c r="F735">
        <f t="shared" si="106"/>
        <v>197.75768596132053</v>
      </c>
      <c r="G735">
        <f t="shared" si="107"/>
        <v>395.51537192264107</v>
      </c>
      <c r="H735">
        <f t="shared" si="108"/>
        <v>1186.5461157679235</v>
      </c>
      <c r="I735">
        <f t="shared" si="112"/>
        <v>684</v>
      </c>
      <c r="J735">
        <f>IF(B734&lt;User!$B$25, C735+C$32/(INTERZONALFLOW)*(1-EXP(-INTERZONALFLOW/NFVOL*B735)),D735)</f>
        <v>1.5327267081540231E-5</v>
      </c>
      <c r="K735">
        <f t="shared" si="109"/>
        <v>217.55205968029878</v>
      </c>
      <c r="L735">
        <f t="shared" si="110"/>
        <v>435.10411936059756</v>
      </c>
      <c r="M735">
        <f t="shared" si="111"/>
        <v>1305.3123580817935</v>
      </c>
      <c r="N735">
        <f t="shared" si="113"/>
        <v>684</v>
      </c>
    </row>
    <row r="736" spans="2:14" x14ac:dyDescent="0.2">
      <c r="B736">
        <f t="shared" si="105"/>
        <v>685</v>
      </c>
      <c r="C736" t="str">
        <f>IF(B735&lt;User!$B$25, Quellstärke/(Volumen*Verlustrate)*(1-EXP(-Verlustrate*B736)),"")</f>
        <v/>
      </c>
      <c r="D736">
        <f>IF(B736&gt;User!$B$25, Quellstärke/(Volumen*Verlustrate)*(1-EXP(-Verlustrate*User!$B$25))  * EXP(-Verlustrate*(B736-User!$B$25)), "")</f>
        <v>1.4916448164397108E-5</v>
      </c>
      <c r="E736">
        <f t="shared" si="114"/>
        <v>1.4916448164397108E-5</v>
      </c>
      <c r="F736">
        <f t="shared" si="106"/>
        <v>197.7576860731939</v>
      </c>
      <c r="G736">
        <f t="shared" si="107"/>
        <v>395.51537214638779</v>
      </c>
      <c r="H736">
        <f t="shared" si="108"/>
        <v>1186.5461164391636</v>
      </c>
      <c r="I736">
        <f t="shared" si="112"/>
        <v>685</v>
      </c>
      <c r="J736">
        <f>IF(B735&lt;User!$B$25, C736+C$32/(INTERZONALFLOW)*(1-EXP(-INTERZONALFLOW/NFVOL*B736)),D736)</f>
        <v>1.4916448164397108E-5</v>
      </c>
      <c r="K736">
        <f t="shared" si="109"/>
        <v>217.55205979217214</v>
      </c>
      <c r="L736">
        <f t="shared" si="110"/>
        <v>435.10411958434429</v>
      </c>
      <c r="M736">
        <f t="shared" si="111"/>
        <v>1305.3123587530335</v>
      </c>
      <c r="N736">
        <f t="shared" si="113"/>
        <v>685</v>
      </c>
    </row>
    <row r="737" spans="2:14" x14ac:dyDescent="0.2">
      <c r="B737">
        <f t="shared" si="105"/>
        <v>686</v>
      </c>
      <c r="C737" t="str">
        <f>IF(B736&lt;User!$B$25, Quellstärke/(Volumen*Verlustrate)*(1-EXP(-Verlustrate*B737)),"")</f>
        <v/>
      </c>
      <c r="D737">
        <f>IF(B737&gt;User!$B$25, Quellstärke/(Volumen*Verlustrate)*(1-EXP(-Verlustrate*User!$B$25))  * EXP(-Verlustrate*(B737-User!$B$25)), "")</f>
        <v>1.4516640485055583E-5</v>
      </c>
      <c r="E737">
        <f t="shared" si="114"/>
        <v>1.4516640485055583E-5</v>
      </c>
      <c r="F737">
        <f t="shared" si="106"/>
        <v>197.75768618206871</v>
      </c>
      <c r="G737">
        <f t="shared" si="107"/>
        <v>395.51537236413742</v>
      </c>
      <c r="H737">
        <f t="shared" si="108"/>
        <v>1186.5461170924125</v>
      </c>
      <c r="I737">
        <f t="shared" si="112"/>
        <v>686</v>
      </c>
      <c r="J737">
        <f>IF(B736&lt;User!$B$25, C737+C$32/(INTERZONALFLOW)*(1-EXP(-INTERZONALFLOW/NFVOL*B737)),D737)</f>
        <v>1.4516640485055583E-5</v>
      </c>
      <c r="K737">
        <f t="shared" si="109"/>
        <v>217.55205990104696</v>
      </c>
      <c r="L737">
        <f t="shared" si="110"/>
        <v>435.10411980209392</v>
      </c>
      <c r="M737">
        <f t="shared" si="111"/>
        <v>1305.3123594062824</v>
      </c>
      <c r="N737">
        <f t="shared" si="113"/>
        <v>686</v>
      </c>
    </row>
    <row r="738" spans="2:14" x14ac:dyDescent="0.2">
      <c r="B738">
        <f t="shared" si="105"/>
        <v>687</v>
      </c>
      <c r="C738" t="str">
        <f>IF(B737&lt;User!$B$25, Quellstärke/(Volumen*Verlustrate)*(1-EXP(-Verlustrate*B738)),"")</f>
        <v/>
      </c>
      <c r="D738">
        <f>IF(B738&gt;User!$B$25, Quellstärke/(Volumen*Verlustrate)*(1-EXP(-Verlustrate*User!$B$25))  * EXP(-Verlustrate*(B738-User!$B$25)), "")</f>
        <v>1.4127548907744431E-5</v>
      </c>
      <c r="E738">
        <f t="shared" si="114"/>
        <v>1.4127548907744431E-5</v>
      </c>
      <c r="F738">
        <f t="shared" si="106"/>
        <v>197.75768628802533</v>
      </c>
      <c r="G738">
        <f t="shared" si="107"/>
        <v>395.51537257605065</v>
      </c>
      <c r="H738">
        <f t="shared" si="108"/>
        <v>1186.5461177281522</v>
      </c>
      <c r="I738">
        <f t="shared" si="112"/>
        <v>687</v>
      </c>
      <c r="J738">
        <f>IF(B737&lt;User!$B$25, C738+C$32/(INTERZONALFLOW)*(1-EXP(-INTERZONALFLOW/NFVOL*B738)),D738)</f>
        <v>1.4127548907744431E-5</v>
      </c>
      <c r="K738">
        <f t="shared" si="109"/>
        <v>217.55206000700358</v>
      </c>
      <c r="L738">
        <f t="shared" si="110"/>
        <v>435.10412001400715</v>
      </c>
      <c r="M738">
        <f t="shared" si="111"/>
        <v>1305.3123600420222</v>
      </c>
      <c r="N738">
        <f t="shared" si="113"/>
        <v>687</v>
      </c>
    </row>
    <row r="739" spans="2:14" x14ac:dyDescent="0.2">
      <c r="B739">
        <f t="shared" si="105"/>
        <v>688</v>
      </c>
      <c r="C739" t="str">
        <f>IF(B738&lt;User!$B$25, Quellstärke/(Volumen*Verlustrate)*(1-EXP(-Verlustrate*B739)),"")</f>
        <v/>
      </c>
      <c r="D739">
        <f>IF(B739&gt;User!$B$25, Quellstärke/(Volumen*Verlustrate)*(1-EXP(-Verlustrate*User!$B$25))  * EXP(-Verlustrate*(B739-User!$B$25)), "")</f>
        <v>1.3748886207258438E-5</v>
      </c>
      <c r="E739">
        <f t="shared" si="114"/>
        <v>1.3748886207258438E-5</v>
      </c>
      <c r="F739">
        <f t="shared" si="106"/>
        <v>197.75768639114196</v>
      </c>
      <c r="G739">
        <f t="shared" si="107"/>
        <v>395.51537278228392</v>
      </c>
      <c r="H739">
        <f t="shared" si="108"/>
        <v>1186.5461183468522</v>
      </c>
      <c r="I739">
        <f t="shared" si="112"/>
        <v>688</v>
      </c>
      <c r="J739">
        <f>IF(B738&lt;User!$B$25, C739+C$32/(INTERZONALFLOW)*(1-EXP(-INTERZONALFLOW/NFVOL*B739)),D739)</f>
        <v>1.3748886207258438E-5</v>
      </c>
      <c r="K739">
        <f t="shared" si="109"/>
        <v>217.55206011012021</v>
      </c>
      <c r="L739">
        <f t="shared" si="110"/>
        <v>435.10412022024042</v>
      </c>
      <c r="M739">
        <f t="shared" si="111"/>
        <v>1305.3123606607221</v>
      </c>
      <c r="N739">
        <f t="shared" si="113"/>
        <v>688</v>
      </c>
    </row>
    <row r="740" spans="2:14" x14ac:dyDescent="0.2">
      <c r="B740">
        <f t="shared" si="105"/>
        <v>689</v>
      </c>
      <c r="C740" t="str">
        <f>IF(B739&lt;User!$B$25, Quellstärke/(Volumen*Verlustrate)*(1-EXP(-Verlustrate*B740)),"")</f>
        <v/>
      </c>
      <c r="D740">
        <f>IF(B740&gt;User!$B$25, Quellstärke/(Volumen*Verlustrate)*(1-EXP(-Verlustrate*User!$B$25))  * EXP(-Verlustrate*(B740-User!$B$25)), "")</f>
        <v>1.3380372856930519E-5</v>
      </c>
      <c r="E740">
        <f t="shared" si="114"/>
        <v>1.3380372856930519E-5</v>
      </c>
      <c r="F740">
        <f t="shared" si="106"/>
        <v>197.75768649149475</v>
      </c>
      <c r="G740">
        <f t="shared" si="107"/>
        <v>395.5153729829895</v>
      </c>
      <c r="H740">
        <f t="shared" si="108"/>
        <v>1186.546118948969</v>
      </c>
      <c r="I740">
        <f t="shared" si="112"/>
        <v>689</v>
      </c>
      <c r="J740">
        <f>IF(B739&lt;User!$B$25, C740+C$32/(INTERZONALFLOW)*(1-EXP(-INTERZONALFLOW/NFVOL*B740)),D740)</f>
        <v>1.3380372856930519E-5</v>
      </c>
      <c r="K740">
        <f t="shared" si="109"/>
        <v>217.552060210473</v>
      </c>
      <c r="L740">
        <f t="shared" si="110"/>
        <v>435.104120420946</v>
      </c>
      <c r="M740">
        <f t="shared" si="111"/>
        <v>1305.312361262839</v>
      </c>
      <c r="N740">
        <f t="shared" si="113"/>
        <v>689</v>
      </c>
    </row>
    <row r="741" spans="2:14" x14ac:dyDescent="0.2">
      <c r="B741">
        <f t="shared" si="105"/>
        <v>690</v>
      </c>
      <c r="C741" t="str">
        <f>IF(B740&lt;User!$B$25, Quellstärke/(Volumen*Verlustrate)*(1-EXP(-Verlustrate*B741)),"")</f>
        <v/>
      </c>
      <c r="D741">
        <f>IF(B741&gt;User!$B$25, Quellstärke/(Volumen*Verlustrate)*(1-EXP(-Verlustrate*User!$B$25))  * EXP(-Verlustrate*(B741-User!$B$25)), "")</f>
        <v>1.3021736822286413E-5</v>
      </c>
      <c r="E741">
        <f t="shared" si="114"/>
        <v>1.3021736822286413E-5</v>
      </c>
      <c r="F741">
        <f t="shared" si="106"/>
        <v>197.75768658915777</v>
      </c>
      <c r="G741">
        <f t="shared" si="107"/>
        <v>395.51537317831554</v>
      </c>
      <c r="H741">
        <f t="shared" si="108"/>
        <v>1186.5461195349471</v>
      </c>
      <c r="I741">
        <f t="shared" si="112"/>
        <v>690</v>
      </c>
      <c r="J741">
        <f>IF(B740&lt;User!$B$25, C741+C$32/(INTERZONALFLOW)*(1-EXP(-INTERZONALFLOW/NFVOL*B741)),D741)</f>
        <v>1.3021736822286413E-5</v>
      </c>
      <c r="K741">
        <f t="shared" si="109"/>
        <v>217.55206030813602</v>
      </c>
      <c r="L741">
        <f t="shared" si="110"/>
        <v>435.10412061627204</v>
      </c>
      <c r="M741">
        <f t="shared" si="111"/>
        <v>1305.3123618488171</v>
      </c>
      <c r="N741">
        <f t="shared" si="113"/>
        <v>690</v>
      </c>
    </row>
    <row r="742" spans="2:14" x14ac:dyDescent="0.2">
      <c r="B742">
        <f t="shared" si="105"/>
        <v>691</v>
      </c>
      <c r="C742" t="str">
        <f>IF(B741&lt;User!$B$25, Quellstärke/(Volumen*Verlustrate)*(1-EXP(-Verlustrate*B742)),"")</f>
        <v/>
      </c>
      <c r="D742">
        <f>IF(B742&gt;User!$B$25, Quellstärke/(Volumen*Verlustrate)*(1-EXP(-Verlustrate*User!$B$25))  * EXP(-Verlustrate*(B742-User!$B$25)), "")</f>
        <v>1.267271336023057E-5</v>
      </c>
      <c r="E742">
        <f t="shared" si="114"/>
        <v>1.267271336023057E-5</v>
      </c>
      <c r="F742">
        <f t="shared" si="106"/>
        <v>197.75768668420312</v>
      </c>
      <c r="G742">
        <f t="shared" si="107"/>
        <v>395.51537336840624</v>
      </c>
      <c r="H742">
        <f t="shared" si="108"/>
        <v>1186.5461201052192</v>
      </c>
      <c r="I742">
        <f t="shared" si="112"/>
        <v>691</v>
      </c>
      <c r="J742">
        <f>IF(B741&lt;User!$B$25, C742+C$32/(INTERZONALFLOW)*(1-EXP(-INTERZONALFLOW/NFVOL*B742)),D742)</f>
        <v>1.267271336023057E-5</v>
      </c>
      <c r="K742">
        <f t="shared" si="109"/>
        <v>217.55206040318137</v>
      </c>
      <c r="L742">
        <f t="shared" si="110"/>
        <v>435.10412080636274</v>
      </c>
      <c r="M742">
        <f t="shared" si="111"/>
        <v>1305.3123624190891</v>
      </c>
      <c r="N742">
        <f t="shared" si="113"/>
        <v>691</v>
      </c>
    </row>
    <row r="743" spans="2:14" x14ac:dyDescent="0.2">
      <c r="B743">
        <f t="shared" si="105"/>
        <v>692</v>
      </c>
      <c r="C743" t="str">
        <f>IF(B742&lt;User!$B$25, Quellstärke/(Volumen*Verlustrate)*(1-EXP(-Verlustrate*B743)),"")</f>
        <v/>
      </c>
      <c r="D743">
        <f>IF(B743&gt;User!$B$25, Quellstärke/(Volumen*Verlustrate)*(1-EXP(-Verlustrate*User!$B$25))  * EXP(-Verlustrate*(B743-User!$B$25)), "")</f>
        <v>1.2333044823614193E-5</v>
      </c>
      <c r="E743">
        <f t="shared" si="114"/>
        <v>1.2333044823614193E-5</v>
      </c>
      <c r="F743">
        <f t="shared" si="106"/>
        <v>197.75768677670095</v>
      </c>
      <c r="G743">
        <f t="shared" si="107"/>
        <v>395.5153735534019</v>
      </c>
      <c r="H743">
        <f t="shared" si="108"/>
        <v>1186.5461206602063</v>
      </c>
      <c r="I743">
        <f t="shared" si="112"/>
        <v>692</v>
      </c>
      <c r="J743">
        <f>IF(B742&lt;User!$B$25, C743+C$32/(INTERZONALFLOW)*(1-EXP(-INTERZONALFLOW/NFVOL*B743)),D743)</f>
        <v>1.2333044823614193E-5</v>
      </c>
      <c r="K743">
        <f t="shared" si="109"/>
        <v>217.5520604956792</v>
      </c>
      <c r="L743">
        <f t="shared" si="110"/>
        <v>435.1041209913584</v>
      </c>
      <c r="M743">
        <f t="shared" si="111"/>
        <v>1305.3123629740762</v>
      </c>
      <c r="N743">
        <f t="shared" si="113"/>
        <v>692</v>
      </c>
    </row>
    <row r="744" spans="2:14" x14ac:dyDescent="0.2">
      <c r="B744">
        <f t="shared" si="105"/>
        <v>693</v>
      </c>
      <c r="C744" t="str">
        <f>IF(B743&lt;User!$B$25, Quellstärke/(Volumen*Verlustrate)*(1-EXP(-Verlustrate*B744)),"")</f>
        <v/>
      </c>
      <c r="D744">
        <f>IF(B744&gt;User!$B$25, Quellstärke/(Volumen*Verlustrate)*(1-EXP(-Verlustrate*User!$B$25))  * EXP(-Verlustrate*(B744-User!$B$25)), "")</f>
        <v>1.2002480471041757E-5</v>
      </c>
      <c r="E744">
        <f t="shared" si="114"/>
        <v>1.2002480471041757E-5</v>
      </c>
      <c r="F744">
        <f t="shared" si="106"/>
        <v>197.75768686671955</v>
      </c>
      <c r="G744">
        <f t="shared" si="107"/>
        <v>395.51537373343911</v>
      </c>
      <c r="H744">
        <f t="shared" si="108"/>
        <v>1186.5461212003179</v>
      </c>
      <c r="I744">
        <f t="shared" si="112"/>
        <v>693</v>
      </c>
      <c r="J744">
        <f>IF(B743&lt;User!$B$25, C744+C$32/(INTERZONALFLOW)*(1-EXP(-INTERZONALFLOW/NFVOL*B744)),D744)</f>
        <v>1.2002480471041757E-5</v>
      </c>
      <c r="K744">
        <f t="shared" si="109"/>
        <v>217.5520605856978</v>
      </c>
      <c r="L744">
        <f t="shared" si="110"/>
        <v>435.1041211713956</v>
      </c>
      <c r="M744">
        <f t="shared" si="111"/>
        <v>1305.3123635141878</v>
      </c>
      <c r="N744">
        <f t="shared" si="113"/>
        <v>693</v>
      </c>
    </row>
    <row r="745" spans="2:14" x14ac:dyDescent="0.2">
      <c r="B745">
        <f t="shared" si="105"/>
        <v>694</v>
      </c>
      <c r="C745" t="str">
        <f>IF(B744&lt;User!$B$25, Quellstärke/(Volumen*Verlustrate)*(1-EXP(-Verlustrate*B745)),"")</f>
        <v/>
      </c>
      <c r="D745">
        <f>IF(B745&gt;User!$B$25, Quellstärke/(Volumen*Verlustrate)*(1-EXP(-Verlustrate*User!$B$25))  * EXP(-Verlustrate*(B745-User!$B$25)), "")</f>
        <v>1.1680776281774852E-5</v>
      </c>
      <c r="E745">
        <f t="shared" si="114"/>
        <v>1.1680776281774852E-5</v>
      </c>
      <c r="F745">
        <f t="shared" si="106"/>
        <v>197.75768695432538</v>
      </c>
      <c r="G745">
        <f t="shared" si="107"/>
        <v>395.51537390865076</v>
      </c>
      <c r="H745">
        <f t="shared" si="108"/>
        <v>1186.5461217259528</v>
      </c>
      <c r="I745">
        <f t="shared" si="112"/>
        <v>694</v>
      </c>
      <c r="J745">
        <f>IF(B744&lt;User!$B$25, C745+C$32/(INTERZONALFLOW)*(1-EXP(-INTERZONALFLOW/NFVOL*B745)),D745)</f>
        <v>1.1680776281774852E-5</v>
      </c>
      <c r="K745">
        <f t="shared" si="109"/>
        <v>217.55206067330363</v>
      </c>
      <c r="L745">
        <f t="shared" si="110"/>
        <v>435.10412134660726</v>
      </c>
      <c r="M745">
        <f t="shared" si="111"/>
        <v>1305.3123640398228</v>
      </c>
      <c r="N745">
        <f t="shared" si="113"/>
        <v>694</v>
      </c>
    </row>
    <row r="746" spans="2:14" x14ac:dyDescent="0.2">
      <c r="B746">
        <f t="shared" si="105"/>
        <v>695</v>
      </c>
      <c r="C746" t="str">
        <f>IF(B745&lt;User!$B$25, Quellstärke/(Volumen*Verlustrate)*(1-EXP(-Verlustrate*B746)),"")</f>
        <v/>
      </c>
      <c r="D746">
        <f>IF(B746&gt;User!$B$25, Quellstärke/(Volumen*Verlustrate)*(1-EXP(-Verlustrate*User!$B$25))  * EXP(-Verlustrate*(B746-User!$B$25)), "")</f>
        <v>1.1367694775597629E-5</v>
      </c>
      <c r="E746">
        <f t="shared" si="114"/>
        <v>1.1367694775597629E-5</v>
      </c>
      <c r="F746">
        <f t="shared" si="106"/>
        <v>197.75768703958309</v>
      </c>
      <c r="G746">
        <f t="shared" si="107"/>
        <v>395.51537407916618</v>
      </c>
      <c r="H746">
        <f t="shared" si="108"/>
        <v>1186.546122237499</v>
      </c>
      <c r="I746">
        <f t="shared" si="112"/>
        <v>695</v>
      </c>
      <c r="J746">
        <f>IF(B745&lt;User!$B$25, C746+C$32/(INTERZONALFLOW)*(1-EXP(-INTERZONALFLOW/NFVOL*B746)),D746)</f>
        <v>1.1367694775597629E-5</v>
      </c>
      <c r="K746">
        <f t="shared" si="109"/>
        <v>217.55206075856134</v>
      </c>
      <c r="L746">
        <f t="shared" si="110"/>
        <v>435.10412151712268</v>
      </c>
      <c r="M746">
        <f t="shared" si="111"/>
        <v>1305.312364551369</v>
      </c>
      <c r="N746">
        <f t="shared" si="113"/>
        <v>695</v>
      </c>
    </row>
    <row r="747" spans="2:14" x14ac:dyDescent="0.2">
      <c r="B747">
        <f t="shared" si="105"/>
        <v>696</v>
      </c>
      <c r="C747" t="str">
        <f>IF(B746&lt;User!$B$25, Quellstärke/(Volumen*Verlustrate)*(1-EXP(-Verlustrate*B747)),"")</f>
        <v/>
      </c>
      <c r="D747">
        <f>IF(B747&gt;User!$B$25, Quellstärke/(Volumen*Verlustrate)*(1-EXP(-Verlustrate*User!$B$25))  * EXP(-Verlustrate*(B747-User!$B$25)), "")</f>
        <v>1.1063004837510161E-5</v>
      </c>
      <c r="E747">
        <f t="shared" si="114"/>
        <v>1.1063004837510161E-5</v>
      </c>
      <c r="F747">
        <f t="shared" si="106"/>
        <v>197.75768712255564</v>
      </c>
      <c r="G747">
        <f t="shared" si="107"/>
        <v>395.51537424511127</v>
      </c>
      <c r="H747">
        <f t="shared" si="108"/>
        <v>1186.5461227353342</v>
      </c>
      <c r="I747">
        <f t="shared" si="112"/>
        <v>696</v>
      </c>
      <c r="J747">
        <f>IF(B746&lt;User!$B$25, C747+C$32/(INTERZONALFLOW)*(1-EXP(-INTERZONALFLOW/NFVOL*B747)),D747)</f>
        <v>1.1063004837510161E-5</v>
      </c>
      <c r="K747">
        <f t="shared" si="109"/>
        <v>217.55206084153389</v>
      </c>
      <c r="L747">
        <f t="shared" si="110"/>
        <v>435.10412168306777</v>
      </c>
      <c r="M747">
        <f t="shared" si="111"/>
        <v>1305.3123650492041</v>
      </c>
      <c r="N747">
        <f t="shared" si="113"/>
        <v>696</v>
      </c>
    </row>
    <row r="748" spans="2:14" x14ac:dyDescent="0.2">
      <c r="B748">
        <f t="shared" si="105"/>
        <v>697</v>
      </c>
      <c r="C748" t="str">
        <f>IF(B747&lt;User!$B$25, Quellstärke/(Volumen*Verlustrate)*(1-EXP(-Verlustrate*B748)),"")</f>
        <v/>
      </c>
      <c r="D748">
        <f>IF(B748&gt;User!$B$25, Quellstärke/(Volumen*Verlustrate)*(1-EXP(-Verlustrate*User!$B$25))  * EXP(-Verlustrate*(B748-User!$B$25)), "")</f>
        <v>1.0766481547120826E-5</v>
      </c>
      <c r="E748">
        <f t="shared" si="114"/>
        <v>1.0766481547120826E-5</v>
      </c>
      <c r="F748">
        <f t="shared" si="106"/>
        <v>197.75768720330424</v>
      </c>
      <c r="G748">
        <f t="shared" si="107"/>
        <v>395.51537440660849</v>
      </c>
      <c r="H748">
        <f t="shared" si="108"/>
        <v>1186.5461232198259</v>
      </c>
      <c r="I748">
        <f t="shared" si="112"/>
        <v>697</v>
      </c>
      <c r="J748">
        <f>IF(B747&lt;User!$B$25, C748+C$32/(INTERZONALFLOW)*(1-EXP(-INTERZONALFLOW/NFVOL*B748)),D748)</f>
        <v>1.0766481547120826E-5</v>
      </c>
      <c r="K748">
        <f t="shared" si="109"/>
        <v>217.55206092228249</v>
      </c>
      <c r="L748">
        <f t="shared" si="110"/>
        <v>435.10412184456499</v>
      </c>
      <c r="M748">
        <f t="shared" si="111"/>
        <v>1305.3123655336958</v>
      </c>
      <c r="N748">
        <f t="shared" si="113"/>
        <v>697</v>
      </c>
    </row>
    <row r="749" spans="2:14" x14ac:dyDescent="0.2">
      <c r="B749">
        <f t="shared" si="105"/>
        <v>698</v>
      </c>
      <c r="C749" t="str">
        <f>IF(B748&lt;User!$B$25, Quellstärke/(Volumen*Verlustrate)*(1-EXP(-Verlustrate*B749)),"")</f>
        <v/>
      </c>
      <c r="D749">
        <f>IF(B749&gt;User!$B$25, Quellstärke/(Volumen*Verlustrate)*(1-EXP(-Verlustrate*User!$B$25))  * EXP(-Verlustrate*(B749-User!$B$25)), "")</f>
        <v>1.0477906012611085E-5</v>
      </c>
      <c r="E749">
        <f t="shared" si="114"/>
        <v>1.0477906012611085E-5</v>
      </c>
      <c r="F749">
        <f t="shared" si="106"/>
        <v>197.75768728188854</v>
      </c>
      <c r="G749">
        <f t="shared" si="107"/>
        <v>395.51537456377707</v>
      </c>
      <c r="H749">
        <f t="shared" si="108"/>
        <v>1186.5461236913316</v>
      </c>
      <c r="I749">
        <f t="shared" si="112"/>
        <v>698</v>
      </c>
      <c r="J749">
        <f>IF(B748&lt;User!$B$25, C749+C$32/(INTERZONALFLOW)*(1-EXP(-INTERZONALFLOW/NFVOL*B749)),D749)</f>
        <v>1.0477906012611085E-5</v>
      </c>
      <c r="K749">
        <f t="shared" si="109"/>
        <v>217.55206100086679</v>
      </c>
      <c r="L749">
        <f t="shared" si="110"/>
        <v>435.10412200173357</v>
      </c>
      <c r="M749">
        <f t="shared" si="111"/>
        <v>1305.3123660052015</v>
      </c>
      <c r="N749">
        <f t="shared" si="113"/>
        <v>698</v>
      </c>
    </row>
    <row r="750" spans="2:14" x14ac:dyDescent="0.2">
      <c r="B750">
        <f t="shared" si="105"/>
        <v>699</v>
      </c>
      <c r="C750" t="str">
        <f>IF(B749&lt;User!$B$25, Quellstärke/(Volumen*Verlustrate)*(1-EXP(-Verlustrate*B750)),"")</f>
        <v/>
      </c>
      <c r="D750">
        <f>IF(B750&gt;User!$B$25, Quellstärke/(Volumen*Verlustrate)*(1-EXP(-Verlustrate*User!$B$25))  * EXP(-Verlustrate*(B750-User!$B$25)), "")</f>
        <v>1.0197065209150954E-5</v>
      </c>
      <c r="E750">
        <f t="shared" si="114"/>
        <v>1.0197065209150954E-5</v>
      </c>
      <c r="F750">
        <f t="shared" si="106"/>
        <v>197.75768735836652</v>
      </c>
      <c r="G750">
        <f t="shared" si="107"/>
        <v>395.51537471673305</v>
      </c>
      <c r="H750">
        <f t="shared" si="108"/>
        <v>1186.5461241501996</v>
      </c>
      <c r="I750">
        <f t="shared" si="112"/>
        <v>699</v>
      </c>
      <c r="J750">
        <f>IF(B749&lt;User!$B$25, C750+C$32/(INTERZONALFLOW)*(1-EXP(-INTERZONALFLOW/NFVOL*B750)),D750)</f>
        <v>1.0197065209150954E-5</v>
      </c>
      <c r="K750">
        <f t="shared" si="109"/>
        <v>217.55206107734477</v>
      </c>
      <c r="L750">
        <f t="shared" si="110"/>
        <v>435.10412215468955</v>
      </c>
      <c r="M750">
        <f t="shared" si="111"/>
        <v>1305.3123664640696</v>
      </c>
      <c r="N750">
        <f t="shared" si="113"/>
        <v>699</v>
      </c>
    </row>
    <row r="751" spans="2:14" x14ac:dyDescent="0.2">
      <c r="B751">
        <f t="shared" si="105"/>
        <v>700</v>
      </c>
      <c r="C751" t="str">
        <f>IF(B750&lt;User!$B$25, Quellstärke/(Volumen*Verlustrate)*(1-EXP(-Verlustrate*B751)),"")</f>
        <v/>
      </c>
      <c r="D751">
        <f>IF(B751&gt;User!$B$25, Quellstärke/(Volumen*Verlustrate)*(1-EXP(-Verlustrate*User!$B$25))  * EXP(-Verlustrate*(B751-User!$B$25)), "")</f>
        <v>9.9237518216452005E-6</v>
      </c>
      <c r="E751">
        <f t="shared" si="114"/>
        <v>9.9237518216452005E-6</v>
      </c>
      <c r="F751">
        <f t="shared" si="106"/>
        <v>197.75768743279465</v>
      </c>
      <c r="G751">
        <f t="shared" si="107"/>
        <v>395.51537486558931</v>
      </c>
      <c r="H751">
        <f t="shared" si="108"/>
        <v>1186.5461245967683</v>
      </c>
      <c r="I751">
        <f t="shared" si="112"/>
        <v>700</v>
      </c>
      <c r="J751">
        <f>IF(B750&lt;User!$B$25, C751+C$32/(INTERZONALFLOW)*(1-EXP(-INTERZONALFLOW/NFVOL*B751)),D751)</f>
        <v>9.9237518216452005E-6</v>
      </c>
      <c r="K751">
        <f t="shared" si="109"/>
        <v>217.5520611517729</v>
      </c>
      <c r="L751">
        <f t="shared" si="110"/>
        <v>435.10412230354581</v>
      </c>
      <c r="M751">
        <f t="shared" si="111"/>
        <v>1305.3123669106383</v>
      </c>
      <c r="N751">
        <f t="shared" si="113"/>
        <v>700</v>
      </c>
    </row>
    <row r="752" spans="2:14" x14ac:dyDescent="0.2">
      <c r="B752">
        <f t="shared" si="105"/>
        <v>701</v>
      </c>
      <c r="C752" t="str">
        <f>IF(B751&lt;User!$B$25, Quellstärke/(Volumen*Verlustrate)*(1-EXP(-Verlustrate*B752)),"")</f>
        <v/>
      </c>
      <c r="D752">
        <f>IF(B752&gt;User!$B$25, Quellstärke/(Volumen*Verlustrate)*(1-EXP(-Verlustrate*User!$B$25))  * EXP(-Verlustrate*(B752-User!$B$25)), "")</f>
        <v>9.6577640916946377E-6</v>
      </c>
      <c r="E752">
        <f t="shared" si="114"/>
        <v>9.6577640916946377E-6</v>
      </c>
      <c r="F752">
        <f t="shared" si="106"/>
        <v>197.75768750522789</v>
      </c>
      <c r="G752">
        <f t="shared" si="107"/>
        <v>395.51537501045578</v>
      </c>
      <c r="H752">
        <f t="shared" si="108"/>
        <v>1186.5461250313676</v>
      </c>
      <c r="I752">
        <f t="shared" si="112"/>
        <v>701</v>
      </c>
      <c r="J752">
        <f>IF(B751&lt;User!$B$25, C752+C$32/(INTERZONALFLOW)*(1-EXP(-INTERZONALFLOW/NFVOL*B752)),D752)</f>
        <v>9.6577640916946377E-6</v>
      </c>
      <c r="K752">
        <f t="shared" si="109"/>
        <v>217.55206122420614</v>
      </c>
      <c r="L752">
        <f t="shared" si="110"/>
        <v>435.10412244841228</v>
      </c>
      <c r="M752">
        <f t="shared" si="111"/>
        <v>1305.3123673452376</v>
      </c>
      <c r="N752">
        <f t="shared" si="113"/>
        <v>701</v>
      </c>
    </row>
    <row r="753" spans="2:14" x14ac:dyDescent="0.2">
      <c r="B753">
        <f t="shared" si="105"/>
        <v>702</v>
      </c>
      <c r="C753" t="str">
        <f>IF(B752&lt;User!$B$25, Quellstärke/(Volumen*Verlustrate)*(1-EXP(-Verlustrate*B753)),"")</f>
        <v/>
      </c>
      <c r="D753">
        <f>IF(B753&gt;User!$B$25, Quellstärke/(Volumen*Verlustrate)*(1-EXP(-Verlustrate*User!$B$25))  * EXP(-Verlustrate*(B753-User!$B$25)), "")</f>
        <v>9.398905668659021E-6</v>
      </c>
      <c r="E753">
        <f t="shared" si="114"/>
        <v>9.398905668659021E-6</v>
      </c>
      <c r="F753">
        <f t="shared" si="106"/>
        <v>197.75768757571967</v>
      </c>
      <c r="G753">
        <f t="shared" si="107"/>
        <v>395.51537515143934</v>
      </c>
      <c r="H753">
        <f t="shared" si="108"/>
        <v>1186.5461254543184</v>
      </c>
      <c r="I753">
        <f t="shared" si="112"/>
        <v>702</v>
      </c>
      <c r="J753">
        <f>IF(B752&lt;User!$B$25, C753+C$32/(INTERZONALFLOW)*(1-EXP(-INTERZONALFLOW/NFVOL*B753)),D753)</f>
        <v>9.398905668659021E-6</v>
      </c>
      <c r="K753">
        <f t="shared" si="109"/>
        <v>217.55206129469792</v>
      </c>
      <c r="L753">
        <f t="shared" si="110"/>
        <v>435.10412258939584</v>
      </c>
      <c r="M753">
        <f t="shared" si="111"/>
        <v>1305.3123677681883</v>
      </c>
      <c r="N753">
        <f t="shared" si="113"/>
        <v>702</v>
      </c>
    </row>
    <row r="754" spans="2:14" x14ac:dyDescent="0.2">
      <c r="B754">
        <f t="shared" si="105"/>
        <v>703</v>
      </c>
      <c r="C754" t="str">
        <f>IF(B753&lt;User!$B$25, Quellstärke/(Volumen*Verlustrate)*(1-EXP(-Verlustrate*B754)),"")</f>
        <v/>
      </c>
      <c r="D754">
        <f>IF(B754&gt;User!$B$25, Quellstärke/(Volumen*Verlustrate)*(1-EXP(-Verlustrate*User!$B$25))  * EXP(-Verlustrate*(B754-User!$B$25)), "")</f>
        <v>9.1469854647122425E-6</v>
      </c>
      <c r="E754">
        <f t="shared" si="114"/>
        <v>9.1469854647122425E-6</v>
      </c>
      <c r="F754">
        <f t="shared" si="106"/>
        <v>197.75768764432206</v>
      </c>
      <c r="G754">
        <f t="shared" si="107"/>
        <v>395.51537528864412</v>
      </c>
      <c r="H754">
        <f t="shared" si="108"/>
        <v>1186.5461258659327</v>
      </c>
      <c r="I754">
        <f t="shared" si="112"/>
        <v>703</v>
      </c>
      <c r="J754">
        <f>IF(B753&lt;User!$B$25, C754+C$32/(INTERZONALFLOW)*(1-EXP(-INTERZONALFLOW/NFVOL*B754)),D754)</f>
        <v>9.1469854647122425E-6</v>
      </c>
      <c r="K754">
        <f t="shared" si="109"/>
        <v>217.55206136330031</v>
      </c>
      <c r="L754">
        <f t="shared" si="110"/>
        <v>435.10412272660062</v>
      </c>
      <c r="M754">
        <f t="shared" si="111"/>
        <v>1305.3123681798027</v>
      </c>
      <c r="N754">
        <f t="shared" si="113"/>
        <v>703</v>
      </c>
    </row>
    <row r="755" spans="2:14" x14ac:dyDescent="0.2">
      <c r="B755">
        <f t="shared" si="105"/>
        <v>704</v>
      </c>
      <c r="C755" t="str">
        <f>IF(B754&lt;User!$B$25, Quellstärke/(Volumen*Verlustrate)*(1-EXP(-Verlustrate*B755)),"")</f>
        <v/>
      </c>
      <c r="D755">
        <f>IF(B755&gt;User!$B$25, Quellstärke/(Volumen*Verlustrate)*(1-EXP(-Verlustrate*User!$B$25))  * EXP(-Verlustrate*(B755-User!$B$25)), "")</f>
        <v>8.9018175137823132E-6</v>
      </c>
      <c r="E755">
        <f t="shared" si="114"/>
        <v>8.9018175137823132E-6</v>
      </c>
      <c r="F755">
        <f t="shared" si="106"/>
        <v>197.75768771108568</v>
      </c>
      <c r="G755">
        <f t="shared" si="107"/>
        <v>395.51537542217136</v>
      </c>
      <c r="H755">
        <f t="shared" si="108"/>
        <v>1186.5461262665144</v>
      </c>
      <c r="I755">
        <f t="shared" si="112"/>
        <v>704</v>
      </c>
      <c r="J755">
        <f>IF(B754&lt;User!$B$25, C755+C$32/(INTERZONALFLOW)*(1-EXP(-INTERZONALFLOW/NFVOL*B755)),D755)</f>
        <v>8.9018175137823132E-6</v>
      </c>
      <c r="K755">
        <f t="shared" si="109"/>
        <v>217.55206143006393</v>
      </c>
      <c r="L755">
        <f t="shared" si="110"/>
        <v>435.10412286012786</v>
      </c>
      <c r="M755">
        <f t="shared" si="111"/>
        <v>1305.3123685803844</v>
      </c>
      <c r="N755">
        <f t="shared" si="113"/>
        <v>704</v>
      </c>
    </row>
    <row r="756" spans="2:14" x14ac:dyDescent="0.2">
      <c r="B756">
        <f t="shared" si="105"/>
        <v>705</v>
      </c>
      <c r="C756" t="str">
        <f>IF(B755&lt;User!$B$25, Quellstärke/(Volumen*Verlustrate)*(1-EXP(-Verlustrate*B756)),"")</f>
        <v/>
      </c>
      <c r="D756">
        <f>IF(B756&gt;User!$B$25, Quellstärke/(Volumen*Verlustrate)*(1-EXP(-Verlustrate*User!$B$25))  * EXP(-Verlustrate*(B756-User!$B$25)), "")</f>
        <v>8.6632208342723892E-6</v>
      </c>
      <c r="E756">
        <f t="shared" si="114"/>
        <v>8.6632208342723892E-6</v>
      </c>
      <c r="F756">
        <f t="shared" si="106"/>
        <v>197.75768777605984</v>
      </c>
      <c r="G756">
        <f t="shared" si="107"/>
        <v>395.51537555211968</v>
      </c>
      <c r="H756">
        <f t="shared" si="108"/>
        <v>1186.5461266563593</v>
      </c>
      <c r="I756">
        <f t="shared" si="112"/>
        <v>705</v>
      </c>
      <c r="J756">
        <f>IF(B755&lt;User!$B$25, C756+C$32/(INTERZONALFLOW)*(1-EXP(-INTERZONALFLOW/NFVOL*B756)),D756)</f>
        <v>8.6632208342723892E-6</v>
      </c>
      <c r="K756">
        <f t="shared" si="109"/>
        <v>217.55206149503809</v>
      </c>
      <c r="L756">
        <f t="shared" si="110"/>
        <v>435.10412299007618</v>
      </c>
      <c r="M756">
        <f t="shared" si="111"/>
        <v>1305.3123689702293</v>
      </c>
      <c r="N756">
        <f t="shared" si="113"/>
        <v>705</v>
      </c>
    </row>
    <row r="757" spans="2:14" x14ac:dyDescent="0.2">
      <c r="B757">
        <f t="shared" ref="B757:B771" si="115">B756+1</f>
        <v>706</v>
      </c>
      <c r="C757" t="str">
        <f>IF(B756&lt;User!$B$25, Quellstärke/(Volumen*Verlustrate)*(1-EXP(-Verlustrate*B757)),"")</f>
        <v/>
      </c>
      <c r="D757">
        <f>IF(B757&gt;User!$B$25, Quellstärke/(Volumen*Verlustrate)*(1-EXP(-Verlustrate*User!$B$25))  * EXP(-Verlustrate*(B757-User!$B$25)), "")</f>
        <v>8.4310192954609821E-6</v>
      </c>
      <c r="E757">
        <f t="shared" si="114"/>
        <v>8.4310192954609821E-6</v>
      </c>
      <c r="F757">
        <f t="shared" ref="F757:F771" si="116">$E757*$E$25+F756</f>
        <v>197.75768783929249</v>
      </c>
      <c r="G757">
        <f t="shared" ref="G757:G771" si="117">$E757*$E$26+G756</f>
        <v>395.51537567858497</v>
      </c>
      <c r="H757">
        <f t="shared" ref="H757:H771" si="118">$E757*$E$27+H756</f>
        <v>1186.5461270357553</v>
      </c>
      <c r="I757">
        <f t="shared" si="112"/>
        <v>706</v>
      </c>
      <c r="J757">
        <f>IF(B756&lt;User!$B$25, C757+C$32/(INTERZONALFLOW)*(1-EXP(-INTERZONALFLOW/NFVOL*B757)),D757)</f>
        <v>8.4310192954609821E-6</v>
      </c>
      <c r="K757">
        <f t="shared" ref="K757:K771" si="119">$J757*$E$25+K756</f>
        <v>217.55206155827074</v>
      </c>
      <c r="L757">
        <f t="shared" ref="L757:L771" si="120">$J757*$E$26+L756</f>
        <v>435.10412311654147</v>
      </c>
      <c r="M757">
        <f t="shared" ref="M757:M771" si="121">$J757*$E$27+M756</f>
        <v>1305.3123693496252</v>
      </c>
      <c r="N757">
        <f t="shared" si="113"/>
        <v>706</v>
      </c>
    </row>
    <row r="758" spans="2:14" x14ac:dyDescent="0.2">
      <c r="B758">
        <f t="shared" si="115"/>
        <v>707</v>
      </c>
      <c r="C758" t="str">
        <f>IF(B757&lt;User!$B$25, Quellstärke/(Volumen*Verlustrate)*(1-EXP(-Verlustrate*B758)),"")</f>
        <v/>
      </c>
      <c r="D758">
        <f>IF(B758&gt;User!$B$25, Quellstärke/(Volumen*Verlustrate)*(1-EXP(-Verlustrate*User!$B$25))  * EXP(-Verlustrate*(B758-User!$B$25)), "")</f>
        <v>8.2050414874833861E-6</v>
      </c>
      <c r="E758">
        <f t="shared" si="114"/>
        <v>8.2050414874833861E-6</v>
      </c>
      <c r="F758">
        <f t="shared" si="116"/>
        <v>197.75768790083029</v>
      </c>
      <c r="G758">
        <f t="shared" si="117"/>
        <v>395.51537580166058</v>
      </c>
      <c r="H758">
        <f t="shared" si="118"/>
        <v>1186.5461274049821</v>
      </c>
      <c r="I758">
        <f t="shared" si="112"/>
        <v>707</v>
      </c>
      <c r="J758">
        <f>IF(B757&lt;User!$B$25, C758+C$32/(INTERZONALFLOW)*(1-EXP(-INTERZONALFLOW/NFVOL*B758)),D758)</f>
        <v>8.2050414874833861E-6</v>
      </c>
      <c r="K758">
        <f t="shared" si="119"/>
        <v>217.55206161980854</v>
      </c>
      <c r="L758">
        <f t="shared" si="120"/>
        <v>435.10412323961708</v>
      </c>
      <c r="M758">
        <f t="shared" si="121"/>
        <v>1305.3123697188521</v>
      </c>
      <c r="N758">
        <f t="shared" si="113"/>
        <v>707</v>
      </c>
    </row>
    <row r="759" spans="2:14" x14ac:dyDescent="0.2">
      <c r="B759">
        <f t="shared" si="115"/>
        <v>708</v>
      </c>
      <c r="C759" t="str">
        <f>IF(B758&lt;User!$B$25, Quellstärke/(Volumen*Verlustrate)*(1-EXP(-Verlustrate*B759)),"")</f>
        <v/>
      </c>
      <c r="D759">
        <f>IF(B759&gt;User!$B$25, Quellstärke/(Volumen*Verlustrate)*(1-EXP(-Verlustrate*User!$B$25))  * EXP(-Verlustrate*(B759-User!$B$25)), "")</f>
        <v>7.9851205947978271E-6</v>
      </c>
      <c r="E759">
        <f t="shared" si="114"/>
        <v>7.9851205947978271E-6</v>
      </c>
      <c r="F759">
        <f t="shared" si="116"/>
        <v>197.7576879607187</v>
      </c>
      <c r="G759">
        <f t="shared" si="117"/>
        <v>395.5153759214374</v>
      </c>
      <c r="H759">
        <f t="shared" si="118"/>
        <v>1186.5461277643126</v>
      </c>
      <c r="I759">
        <f t="shared" si="112"/>
        <v>708</v>
      </c>
      <c r="J759">
        <f>IF(B758&lt;User!$B$25, C759+C$32/(INTERZONALFLOW)*(1-EXP(-INTERZONALFLOW/NFVOL*B759)),D759)</f>
        <v>7.9851205947978271E-6</v>
      </c>
      <c r="K759">
        <f t="shared" si="119"/>
        <v>217.55206167969695</v>
      </c>
      <c r="L759">
        <f t="shared" si="120"/>
        <v>435.1041233593939</v>
      </c>
      <c r="M759">
        <f t="shared" si="121"/>
        <v>1305.3123700781825</v>
      </c>
      <c r="N759">
        <f t="shared" si="113"/>
        <v>708</v>
      </c>
    </row>
    <row r="760" spans="2:14" x14ac:dyDescent="0.2">
      <c r="B760">
        <f t="shared" si="115"/>
        <v>709</v>
      </c>
      <c r="C760" t="str">
        <f>IF(B759&lt;User!$B$25, Quellstärke/(Volumen*Verlustrate)*(1-EXP(-Verlustrate*B760)),"")</f>
        <v/>
      </c>
      <c r="D760">
        <f>IF(B760&gt;User!$B$25, Quellstärke/(Volumen*Verlustrate)*(1-EXP(-Verlustrate*User!$B$25))  * EXP(-Verlustrate*(B760-User!$B$25)), "")</f>
        <v>7.771094273043274E-6</v>
      </c>
      <c r="E760">
        <f t="shared" si="114"/>
        <v>7.771094273043274E-6</v>
      </c>
      <c r="F760">
        <f t="shared" si="116"/>
        <v>197.7576880190019</v>
      </c>
      <c r="G760">
        <f t="shared" si="117"/>
        <v>395.51537603800381</v>
      </c>
      <c r="H760">
        <f t="shared" si="118"/>
        <v>1186.5461281140119</v>
      </c>
      <c r="I760">
        <f t="shared" ref="I760:I771" si="122">B760</f>
        <v>709</v>
      </c>
      <c r="J760">
        <f>IF(B759&lt;User!$B$25, C760+C$32/(INTERZONALFLOW)*(1-EXP(-INTERZONALFLOW/NFVOL*B760)),D760)</f>
        <v>7.771094273043274E-6</v>
      </c>
      <c r="K760">
        <f t="shared" si="119"/>
        <v>217.55206173798015</v>
      </c>
      <c r="L760">
        <f t="shared" si="120"/>
        <v>435.10412347596031</v>
      </c>
      <c r="M760">
        <f t="shared" si="121"/>
        <v>1305.3123704278819</v>
      </c>
      <c r="N760">
        <f t="shared" si="113"/>
        <v>709</v>
      </c>
    </row>
    <row r="761" spans="2:14" x14ac:dyDescent="0.2">
      <c r="B761">
        <f t="shared" si="115"/>
        <v>710</v>
      </c>
      <c r="C761" t="str">
        <f>IF(B760&lt;User!$B$25, Quellstärke/(Volumen*Verlustrate)*(1-EXP(-Verlustrate*B761)),"")</f>
        <v/>
      </c>
      <c r="D761">
        <f>IF(B761&gt;User!$B$25, Quellstärke/(Volumen*Verlustrate)*(1-EXP(-Verlustrate*User!$B$25))  * EXP(-Verlustrate*(B761-User!$B$25)), "")</f>
        <v>7.5628045291975929E-6</v>
      </c>
      <c r="E761">
        <f t="shared" si="114"/>
        <v>7.5628045291975929E-6</v>
      </c>
      <c r="F761">
        <f t="shared" si="116"/>
        <v>197.75768807572294</v>
      </c>
      <c r="G761">
        <f t="shared" si="117"/>
        <v>395.51537615144588</v>
      </c>
      <c r="H761">
        <f t="shared" si="118"/>
        <v>1186.546128454338</v>
      </c>
      <c r="I761">
        <f t="shared" si="122"/>
        <v>710</v>
      </c>
      <c r="J761">
        <f>IF(B760&lt;User!$B$25, C761+C$32/(INTERZONALFLOW)*(1-EXP(-INTERZONALFLOW/NFVOL*B761)),D761)</f>
        <v>7.5628045291975929E-6</v>
      </c>
      <c r="K761">
        <f t="shared" si="119"/>
        <v>217.55206179470119</v>
      </c>
      <c r="L761">
        <f t="shared" si="120"/>
        <v>435.10412358940238</v>
      </c>
      <c r="M761">
        <f t="shared" si="121"/>
        <v>1305.312370768208</v>
      </c>
      <c r="N761">
        <f t="shared" si="113"/>
        <v>710</v>
      </c>
    </row>
    <row r="762" spans="2:14" x14ac:dyDescent="0.2">
      <c r="B762">
        <f t="shared" si="115"/>
        <v>711</v>
      </c>
      <c r="C762" t="str">
        <f>IF(B761&lt;User!$B$25, Quellstärke/(Volumen*Verlustrate)*(1-EXP(-Verlustrate*B762)),"")</f>
        <v/>
      </c>
      <c r="D762">
        <f>IF(B762&gt;User!$B$25, Quellstärke/(Volumen*Verlustrate)*(1-EXP(-Verlustrate*User!$B$25))  * EXP(-Verlustrate*(B762-User!$B$25)), "")</f>
        <v>7.360097604948091E-6</v>
      </c>
      <c r="E762">
        <f t="shared" si="114"/>
        <v>7.360097604948091E-6</v>
      </c>
      <c r="F762">
        <f t="shared" si="116"/>
        <v>197.75768813092367</v>
      </c>
      <c r="G762">
        <f t="shared" si="117"/>
        <v>395.51537626184734</v>
      </c>
      <c r="H762">
        <f t="shared" si="118"/>
        <v>1186.5461287855424</v>
      </c>
      <c r="I762">
        <f t="shared" si="122"/>
        <v>711</v>
      </c>
      <c r="J762">
        <f>IF(B761&lt;User!$B$25, C762+C$32/(INTERZONALFLOW)*(1-EXP(-INTERZONALFLOW/NFVOL*B762)),D762)</f>
        <v>7.360097604948091E-6</v>
      </c>
      <c r="K762">
        <f t="shared" si="119"/>
        <v>217.55206184990192</v>
      </c>
      <c r="L762">
        <f t="shared" si="120"/>
        <v>435.10412369980384</v>
      </c>
      <c r="M762">
        <f t="shared" si="121"/>
        <v>1305.3123710994123</v>
      </c>
      <c r="N762">
        <f t="shared" ref="N762:N771" si="123">B762</f>
        <v>711</v>
      </c>
    </row>
    <row r="763" spans="2:14" x14ac:dyDescent="0.2">
      <c r="B763">
        <f t="shared" si="115"/>
        <v>712</v>
      </c>
      <c r="C763" t="str">
        <f>IF(B762&lt;User!$B$25, Quellstärke/(Volumen*Verlustrate)*(1-EXP(-Verlustrate*B763)),"")</f>
        <v/>
      </c>
      <c r="D763">
        <f>IF(B763&gt;User!$B$25, Quellstärke/(Volumen*Verlustrate)*(1-EXP(-Verlustrate*User!$B$25))  * EXP(-Verlustrate*(B763-User!$B$25)), "")</f>
        <v>7.1628238631879508E-6</v>
      </c>
      <c r="E763">
        <f t="shared" si="114"/>
        <v>7.1628238631879508E-6</v>
      </c>
      <c r="F763">
        <f t="shared" si="116"/>
        <v>197.75768818464485</v>
      </c>
      <c r="G763">
        <f t="shared" si="117"/>
        <v>395.5153763692897</v>
      </c>
      <c r="H763">
        <f t="shared" si="118"/>
        <v>1186.5461291078693</v>
      </c>
      <c r="I763">
        <f t="shared" si="122"/>
        <v>712</v>
      </c>
      <c r="J763">
        <f>IF(B762&lt;User!$B$25, C763+C$32/(INTERZONALFLOW)*(1-EXP(-INTERZONALFLOW/NFVOL*B763)),D763)</f>
        <v>7.1628238631879508E-6</v>
      </c>
      <c r="K763">
        <f t="shared" si="119"/>
        <v>217.5520619036231</v>
      </c>
      <c r="L763">
        <f t="shared" si="120"/>
        <v>435.1041238072462</v>
      </c>
      <c r="M763">
        <f t="shared" si="121"/>
        <v>1305.3123714217393</v>
      </c>
      <c r="N763">
        <f t="shared" si="123"/>
        <v>712</v>
      </c>
    </row>
    <row r="764" spans="2:14" x14ac:dyDescent="0.2">
      <c r="B764">
        <f t="shared" si="115"/>
        <v>713</v>
      </c>
      <c r="C764" t="str">
        <f>IF(B763&lt;User!$B$25, Quellstärke/(Volumen*Verlustrate)*(1-EXP(-Verlustrate*B764)),"")</f>
        <v/>
      </c>
      <c r="D764">
        <f>IF(B764&gt;User!$B$25, Quellstärke/(Volumen*Verlustrate)*(1-EXP(-Verlustrate*User!$B$25))  * EXP(-Verlustrate*(B764-User!$B$25)), "")</f>
        <v>6.9708376775550645E-6</v>
      </c>
      <c r="E764">
        <f t="shared" si="114"/>
        <v>6.9708376775550645E-6</v>
      </c>
      <c r="F764">
        <f t="shared" si="116"/>
        <v>197.75768823692613</v>
      </c>
      <c r="G764">
        <f t="shared" si="117"/>
        <v>395.51537647385226</v>
      </c>
      <c r="H764">
        <f t="shared" si="118"/>
        <v>1186.546129421557</v>
      </c>
      <c r="I764">
        <f t="shared" si="122"/>
        <v>713</v>
      </c>
      <c r="J764">
        <f>IF(B763&lt;User!$B$25, C764+C$32/(INTERZONALFLOW)*(1-EXP(-INTERZONALFLOW/NFVOL*B764)),D764)</f>
        <v>6.9708376775550645E-6</v>
      </c>
      <c r="K764">
        <f t="shared" si="119"/>
        <v>217.55206195590438</v>
      </c>
      <c r="L764">
        <f t="shared" si="120"/>
        <v>435.10412391180876</v>
      </c>
      <c r="M764">
        <f t="shared" si="121"/>
        <v>1305.312371735427</v>
      </c>
      <c r="N764">
        <f t="shared" si="123"/>
        <v>713</v>
      </c>
    </row>
    <row r="765" spans="2:14" x14ac:dyDescent="0.2">
      <c r="B765">
        <f t="shared" si="115"/>
        <v>714</v>
      </c>
      <c r="C765" t="str">
        <f>IF(B764&lt;User!$B$25, Quellstärke/(Volumen*Verlustrate)*(1-EXP(-Verlustrate*B765)),"")</f>
        <v/>
      </c>
      <c r="D765">
        <f>IF(B765&gt;User!$B$25, Quellstärke/(Volumen*Verlustrate)*(1-EXP(-Verlustrate*User!$B$25))  * EXP(-Verlustrate*(B765-User!$B$25)), "")</f>
        <v>6.7839973249313193E-6</v>
      </c>
      <c r="E765">
        <f t="shared" si="114"/>
        <v>6.7839973249313193E-6</v>
      </c>
      <c r="F765">
        <f t="shared" si="116"/>
        <v>197.7576882878061</v>
      </c>
      <c r="G765">
        <f t="shared" si="117"/>
        <v>395.51537657561221</v>
      </c>
      <c r="H765">
        <f t="shared" si="118"/>
        <v>1186.5461297268369</v>
      </c>
      <c r="I765">
        <f t="shared" si="122"/>
        <v>714</v>
      </c>
      <c r="J765">
        <f>IF(B764&lt;User!$B$25, C765+C$32/(INTERZONALFLOW)*(1-EXP(-INTERZONALFLOW/NFVOL*B765)),D765)</f>
        <v>6.7839973249313193E-6</v>
      </c>
      <c r="K765">
        <f t="shared" si="119"/>
        <v>217.55206200678435</v>
      </c>
      <c r="L765">
        <f t="shared" si="120"/>
        <v>435.10412401356871</v>
      </c>
      <c r="M765">
        <f t="shared" si="121"/>
        <v>1305.3123720407068</v>
      </c>
      <c r="N765">
        <f t="shared" si="123"/>
        <v>714</v>
      </c>
    </row>
    <row r="766" spans="2:14" x14ac:dyDescent="0.2">
      <c r="B766">
        <f t="shared" si="115"/>
        <v>715</v>
      </c>
      <c r="C766" t="str">
        <f>IF(B765&lt;User!$B$25, Quellstärke/(Volumen*Verlustrate)*(1-EXP(-Verlustrate*B766)),"")</f>
        <v/>
      </c>
      <c r="D766">
        <f>IF(B766&gt;User!$B$25, Quellstärke/(Volumen*Verlustrate)*(1-EXP(-Verlustrate*User!$B$25))  * EXP(-Verlustrate*(B766-User!$B$25)), "")</f>
        <v>6.6021648808234767E-6</v>
      </c>
      <c r="E766">
        <f t="shared" si="114"/>
        <v>6.6021648808234767E-6</v>
      </c>
      <c r="F766">
        <f t="shared" si="116"/>
        <v>197.75768833732235</v>
      </c>
      <c r="G766">
        <f t="shared" si="117"/>
        <v>395.5153766746447</v>
      </c>
      <c r="H766">
        <f t="shared" si="118"/>
        <v>1186.5461300239342</v>
      </c>
      <c r="I766">
        <f t="shared" si="122"/>
        <v>715</v>
      </c>
      <c r="J766">
        <f>IF(B765&lt;User!$B$25, C766+C$32/(INTERZONALFLOW)*(1-EXP(-INTERZONALFLOW/NFVOL*B766)),D766)</f>
        <v>6.6021648808234767E-6</v>
      </c>
      <c r="K766">
        <f t="shared" si="119"/>
        <v>217.5520620563006</v>
      </c>
      <c r="L766">
        <f t="shared" si="120"/>
        <v>435.1041241126012</v>
      </c>
      <c r="M766">
        <f t="shared" si="121"/>
        <v>1305.3123723378042</v>
      </c>
      <c r="N766">
        <f t="shared" si="123"/>
        <v>715</v>
      </c>
    </row>
    <row r="767" spans="2:14" x14ac:dyDescent="0.2">
      <c r="B767">
        <f t="shared" si="115"/>
        <v>716</v>
      </c>
      <c r="C767" t="str">
        <f>IF(B766&lt;User!$B$25, Quellstärke/(Volumen*Verlustrate)*(1-EXP(-Verlustrate*B767)),"")</f>
        <v/>
      </c>
      <c r="D767">
        <f>IF(B767&gt;User!$B$25, Quellstärke/(Volumen*Verlustrate)*(1-EXP(-Verlustrate*User!$B$25))  * EXP(-Verlustrate*(B767-User!$B$25)), "")</f>
        <v>6.4252061175481548E-6</v>
      </c>
      <c r="E767">
        <f t="shared" si="114"/>
        <v>6.4252061175481548E-6</v>
      </c>
      <c r="F767">
        <f t="shared" si="116"/>
        <v>197.75768838551139</v>
      </c>
      <c r="G767">
        <f t="shared" si="117"/>
        <v>395.51537677102277</v>
      </c>
      <c r="H767">
        <f t="shared" si="118"/>
        <v>1186.5461303130685</v>
      </c>
      <c r="I767">
        <f t="shared" si="122"/>
        <v>716</v>
      </c>
      <c r="J767">
        <f>IF(B766&lt;User!$B$25, C767+C$32/(INTERZONALFLOW)*(1-EXP(-INTERZONALFLOW/NFVOL*B767)),D767)</f>
        <v>6.4252061175481548E-6</v>
      </c>
      <c r="K767">
        <f t="shared" si="119"/>
        <v>217.55206210448964</v>
      </c>
      <c r="L767">
        <f t="shared" si="120"/>
        <v>435.10412420897927</v>
      </c>
      <c r="M767">
        <f t="shared" si="121"/>
        <v>1305.3123726269384</v>
      </c>
      <c r="N767">
        <f t="shared" si="123"/>
        <v>716</v>
      </c>
    </row>
    <row r="768" spans="2:14" x14ac:dyDescent="0.2">
      <c r="B768">
        <f t="shared" si="115"/>
        <v>717</v>
      </c>
      <c r="C768" t="str">
        <f>IF(B767&lt;User!$B$25, Quellstärke/(Volumen*Verlustrate)*(1-EXP(-Verlustrate*B768)),"")</f>
        <v/>
      </c>
      <c r="D768">
        <f>IF(B768&gt;User!$B$25, Quellstärke/(Volumen*Verlustrate)*(1-EXP(-Verlustrate*User!$B$25))  * EXP(-Verlustrate*(B768-User!$B$25)), "")</f>
        <v>6.2529904051455693E-6</v>
      </c>
      <c r="E768">
        <f t="shared" si="114"/>
        <v>6.2529904051455693E-6</v>
      </c>
      <c r="F768">
        <f t="shared" si="116"/>
        <v>197.75768843240883</v>
      </c>
      <c r="G768">
        <f t="shared" si="117"/>
        <v>395.51537686481765</v>
      </c>
      <c r="H768">
        <f t="shared" si="118"/>
        <v>1186.546130594453</v>
      </c>
      <c r="I768">
        <f t="shared" si="122"/>
        <v>717</v>
      </c>
      <c r="J768">
        <f>IF(B767&lt;User!$B$25, C768+C$32/(INTERZONALFLOW)*(1-EXP(-INTERZONALFLOW/NFVOL*B768)),D768)</f>
        <v>6.2529904051455693E-6</v>
      </c>
      <c r="K768">
        <f t="shared" si="119"/>
        <v>217.55206215138708</v>
      </c>
      <c r="L768">
        <f t="shared" si="120"/>
        <v>435.10412430277415</v>
      </c>
      <c r="M768">
        <f t="shared" si="121"/>
        <v>1305.3123729083229</v>
      </c>
      <c r="N768">
        <f t="shared" si="123"/>
        <v>717</v>
      </c>
    </row>
    <row r="769" spans="2:14" x14ac:dyDescent="0.2">
      <c r="B769">
        <f t="shared" si="115"/>
        <v>718</v>
      </c>
      <c r="C769" t="str">
        <f>IF(B768&lt;User!$B$25, Quellstärke/(Volumen*Verlustrate)*(1-EXP(-Verlustrate*B769)),"")</f>
        <v/>
      </c>
      <c r="D769">
        <f>IF(B769&gt;User!$B$25, Quellstärke/(Volumen*Verlustrate)*(1-EXP(-Verlustrate*User!$B$25))  * EXP(-Verlustrate*(B769-User!$B$25)), "")</f>
        <v>6.0853906149493268E-6</v>
      </c>
      <c r="E769">
        <f t="shared" si="114"/>
        <v>6.0853906149493268E-6</v>
      </c>
      <c r="F769">
        <f t="shared" si="116"/>
        <v>197.75768847804926</v>
      </c>
      <c r="G769">
        <f t="shared" si="117"/>
        <v>395.51537695609852</v>
      </c>
      <c r="H769">
        <f t="shared" si="118"/>
        <v>1186.5461308682954</v>
      </c>
      <c r="I769">
        <f t="shared" si="122"/>
        <v>718</v>
      </c>
      <c r="J769">
        <f>IF(B768&lt;User!$B$25, C769+C$32/(INTERZONALFLOW)*(1-EXP(-INTERZONALFLOW/NFVOL*B769)),D769)</f>
        <v>6.0853906149493268E-6</v>
      </c>
      <c r="K769">
        <f t="shared" si="119"/>
        <v>217.55206219702751</v>
      </c>
      <c r="L769">
        <f t="shared" si="120"/>
        <v>435.10412439405502</v>
      </c>
      <c r="M769">
        <f t="shared" si="121"/>
        <v>1305.3123731821654</v>
      </c>
      <c r="N769">
        <f t="shared" si="123"/>
        <v>718</v>
      </c>
    </row>
    <row r="770" spans="2:14" x14ac:dyDescent="0.2">
      <c r="B770">
        <f t="shared" si="115"/>
        <v>719</v>
      </c>
      <c r="C770" t="str">
        <f>IF(B769&lt;User!$B$25, Quellstärke/(Volumen*Verlustrate)*(1-EXP(-Verlustrate*B770)),"")</f>
        <v/>
      </c>
      <c r="D770">
        <f>IF(B770&gt;User!$B$25, Quellstärke/(Volumen*Verlustrate)*(1-EXP(-Verlustrate*User!$B$25))  * EXP(-Verlustrate*(B770-User!$B$25)), "")</f>
        <v>5.9222830257407233E-6</v>
      </c>
      <c r="E770">
        <f t="shared" si="114"/>
        <v>5.9222830257407233E-6</v>
      </c>
      <c r="F770">
        <f t="shared" si="116"/>
        <v>197.7576885224664</v>
      </c>
      <c r="G770">
        <f t="shared" si="117"/>
        <v>395.51537704493279</v>
      </c>
      <c r="H770">
        <f t="shared" si="118"/>
        <v>1186.5461311347981</v>
      </c>
      <c r="I770">
        <f t="shared" si="122"/>
        <v>719</v>
      </c>
      <c r="J770">
        <f>IF(B769&lt;User!$B$25, C770+C$32/(INTERZONALFLOW)*(1-EXP(-INTERZONALFLOW/NFVOL*B770)),D770)</f>
        <v>5.9222830257407233E-6</v>
      </c>
      <c r="K770">
        <f t="shared" si="119"/>
        <v>217.55206224144464</v>
      </c>
      <c r="L770">
        <f t="shared" si="120"/>
        <v>435.10412448288929</v>
      </c>
      <c r="M770">
        <f t="shared" si="121"/>
        <v>1305.312373448668</v>
      </c>
      <c r="N770">
        <f t="shared" si="123"/>
        <v>719</v>
      </c>
    </row>
    <row r="771" spans="2:14" x14ac:dyDescent="0.2">
      <c r="B771">
        <f t="shared" si="115"/>
        <v>720</v>
      </c>
      <c r="C771" t="str">
        <f>IF(B770&lt;User!$B$25, Quellstärke/(Volumen*Verlustrate)*(1-EXP(-Verlustrate*B771)),"")</f>
        <v/>
      </c>
      <c r="D771">
        <f>IF(B771&gt;User!$B$25, Quellstärke/(Volumen*Verlustrate)*(1-EXP(-Verlustrate*User!$B$25))  * EXP(-Verlustrate*(B771-User!$B$25)), "")</f>
        <v>5.76354723241852E-6</v>
      </c>
      <c r="E771">
        <f t="shared" si="114"/>
        <v>5.76354723241852E-6</v>
      </c>
      <c r="F771">
        <f t="shared" si="116"/>
        <v>197.757688565693</v>
      </c>
      <c r="G771">
        <f t="shared" si="117"/>
        <v>395.515377131386</v>
      </c>
      <c r="H771">
        <f t="shared" si="118"/>
        <v>1186.5461313941578</v>
      </c>
      <c r="I771">
        <f t="shared" si="122"/>
        <v>720</v>
      </c>
      <c r="J771">
        <f>IF(B770&lt;User!$B$25, C771+C$32/(INTERZONALFLOW)*(1-EXP(-INTERZONALFLOW/NFVOL*B771)),D771)</f>
        <v>5.76354723241852E-6</v>
      </c>
      <c r="K771">
        <f t="shared" si="119"/>
        <v>217.55206228467125</v>
      </c>
      <c r="L771">
        <f t="shared" si="120"/>
        <v>435.1041245693425</v>
      </c>
      <c r="M771">
        <f t="shared" si="121"/>
        <v>1305.3123737080277</v>
      </c>
      <c r="N771">
        <f t="shared" si="123"/>
        <v>720</v>
      </c>
    </row>
    <row r="777" spans="2:14" ht="19" x14ac:dyDescent="0.25">
      <c r="B777" s="123" t="s">
        <v>132</v>
      </c>
    </row>
    <row r="778" spans="2:14" x14ac:dyDescent="0.2">
      <c r="B778" t="s">
        <v>133</v>
      </c>
    </row>
    <row r="779" spans="2:14" x14ac:dyDescent="0.2">
      <c r="B779" t="s">
        <v>134</v>
      </c>
    </row>
  </sheetData>
  <sheetProtection sheet="1" objects="1" scenarios="1"/>
  <mergeCells count="10">
    <mergeCell ref="K49:K50"/>
    <mergeCell ref="L49:L50"/>
    <mergeCell ref="M49:M50"/>
    <mergeCell ref="J49:J50"/>
    <mergeCell ref="C23:C24"/>
    <mergeCell ref="E23:E24"/>
    <mergeCell ref="F49:F50"/>
    <mergeCell ref="G49:G50"/>
    <mergeCell ref="H49:H50"/>
    <mergeCell ref="E44:J45"/>
  </mergeCells>
  <pageMargins left="0.7" right="0.7" top="0.78740157499999996" bottom="0.78740157499999996" header="0.3" footer="0.3"/>
  <pageSetup paperSize="9" scale="31"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8</vt:i4>
      </vt:variant>
    </vt:vector>
  </HeadingPairs>
  <TitlesOfParts>
    <vt:vector size="10" baseType="lpstr">
      <vt:lpstr>User</vt:lpstr>
      <vt:lpstr>Data</vt:lpstr>
      <vt:lpstr>Data!Druckbereich</vt:lpstr>
      <vt:lpstr>User!Druckbereich</vt:lpstr>
      <vt:lpstr>INTERZONALFLOW</vt:lpstr>
      <vt:lpstr>kritViren</vt:lpstr>
      <vt:lpstr>NFVOL</vt:lpstr>
      <vt:lpstr>Quellstärke</vt:lpstr>
      <vt:lpstr>Verlustrate</vt:lpstr>
      <vt:lpstr>Volumen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Riediker</dc:creator>
  <cp:lastModifiedBy>Michael Riediker</cp:lastModifiedBy>
  <cp:lastPrinted>2020-08-23T08:01:32Z</cp:lastPrinted>
  <dcterms:created xsi:type="dcterms:W3CDTF">2020-07-01T13:08:24Z</dcterms:created>
  <dcterms:modified xsi:type="dcterms:W3CDTF">2020-11-30T14:01:48Z</dcterms:modified>
</cp:coreProperties>
</file>